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LandscArch\My Docs\"/>
    </mc:Choice>
  </mc:AlternateContent>
  <xr:revisionPtr revIDLastSave="0" documentId="8_{999C88E0-18F1-426C-879D-EED5EF052689}" xr6:coauthVersionLast="47" xr6:coauthVersionMax="47" xr10:uidLastSave="{00000000-0000-0000-0000-000000000000}"/>
  <bookViews>
    <workbookView xWindow="7560" yWindow="1425" windowWidth="21150" windowHeight="13710" xr2:uid="{95979FD6-55F6-4C7E-B990-DE27F5F19324}"/>
  </bookViews>
  <sheets>
    <sheet name="Introduction" sheetId="6" r:id="rId1"/>
    <sheet name="Amarillo" sheetId="1" r:id="rId2"/>
    <sheet name="Childress" sheetId="5" r:id="rId3"/>
    <sheet name="Dalhart" sheetId="4" r:id="rId4"/>
    <sheet name="Lubbock" sheetId="2" r:id="rId5"/>
    <sheet name="Pampa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20" i="2"/>
  <c r="E20" i="4"/>
  <c r="E20" i="5"/>
  <c r="E20" i="1"/>
  <c r="H19" i="3"/>
  <c r="K19" i="3" s="1"/>
  <c r="H18" i="3"/>
  <c r="K18" i="3" s="1"/>
  <c r="H17" i="3"/>
  <c r="J17" i="3" s="1"/>
  <c r="H16" i="3"/>
  <c r="I16" i="3" s="1"/>
  <c r="H15" i="3"/>
  <c r="J15" i="3" s="1"/>
  <c r="H14" i="3"/>
  <c r="K14" i="3" s="1"/>
  <c r="H13" i="3"/>
  <c r="K13" i="3" s="1"/>
  <c r="H12" i="3"/>
  <c r="K12" i="3" s="1"/>
  <c r="H11" i="3"/>
  <c r="J11" i="3" s="1"/>
  <c r="H10" i="3"/>
  <c r="I10" i="3" s="1"/>
  <c r="H9" i="3"/>
  <c r="J9" i="3" s="1"/>
  <c r="H8" i="3"/>
  <c r="K8" i="3" s="1"/>
  <c r="H19" i="2"/>
  <c r="I19" i="2" s="1"/>
  <c r="H18" i="2"/>
  <c r="K18" i="2" s="1"/>
  <c r="H17" i="2"/>
  <c r="J17" i="2" s="1"/>
  <c r="H16" i="2"/>
  <c r="I16" i="2" s="1"/>
  <c r="H15" i="2"/>
  <c r="K15" i="2" s="1"/>
  <c r="H14" i="2"/>
  <c r="J14" i="2" s="1"/>
  <c r="H13" i="2"/>
  <c r="I13" i="2" s="1"/>
  <c r="H12" i="2"/>
  <c r="K12" i="2" s="1"/>
  <c r="H11" i="2"/>
  <c r="J11" i="2" s="1"/>
  <c r="H10" i="2"/>
  <c r="I10" i="2" s="1"/>
  <c r="H9" i="2"/>
  <c r="K9" i="2" s="1"/>
  <c r="H8" i="2"/>
  <c r="J8" i="2" s="1"/>
  <c r="H19" i="4"/>
  <c r="K19" i="4" s="1"/>
  <c r="H18" i="4"/>
  <c r="K18" i="4" s="1"/>
  <c r="H17" i="4"/>
  <c r="K17" i="4" s="1"/>
  <c r="H16" i="4"/>
  <c r="J16" i="4" s="1"/>
  <c r="H15" i="4"/>
  <c r="I15" i="4" s="1"/>
  <c r="H14" i="4"/>
  <c r="K14" i="4" s="1"/>
  <c r="H13" i="4"/>
  <c r="K13" i="4" s="1"/>
  <c r="H12" i="4"/>
  <c r="K12" i="4" s="1"/>
  <c r="H11" i="4"/>
  <c r="K11" i="4" s="1"/>
  <c r="H10" i="4"/>
  <c r="J10" i="4" s="1"/>
  <c r="H9" i="4"/>
  <c r="I9" i="4" s="1"/>
  <c r="H8" i="4"/>
  <c r="K8" i="4" s="1"/>
  <c r="H19" i="5"/>
  <c r="K19" i="5" s="1"/>
  <c r="H18" i="5"/>
  <c r="J18" i="5" s="1"/>
  <c r="H17" i="5"/>
  <c r="I17" i="5" s="1"/>
  <c r="H16" i="5"/>
  <c r="J16" i="5" s="1"/>
  <c r="H15" i="5"/>
  <c r="K15" i="5" s="1"/>
  <c r="H14" i="5"/>
  <c r="K14" i="5" s="1"/>
  <c r="H13" i="5"/>
  <c r="K13" i="5" s="1"/>
  <c r="H12" i="5"/>
  <c r="J12" i="5" s="1"/>
  <c r="H11" i="5"/>
  <c r="K11" i="5" s="1"/>
  <c r="H10" i="5"/>
  <c r="J10" i="5" s="1"/>
  <c r="H9" i="5"/>
  <c r="K9" i="5" s="1"/>
  <c r="H8" i="5"/>
  <c r="K8" i="5" s="1"/>
  <c r="H8" i="1"/>
  <c r="I8" i="1" s="1"/>
  <c r="H19" i="1"/>
  <c r="J19" i="1" s="1"/>
  <c r="H18" i="1"/>
  <c r="I18" i="1" s="1"/>
  <c r="H17" i="1"/>
  <c r="I17" i="1" s="1"/>
  <c r="H16" i="1"/>
  <c r="I16" i="1" s="1"/>
  <c r="H15" i="1"/>
  <c r="I15" i="1" s="1"/>
  <c r="H14" i="1"/>
  <c r="K14" i="1" s="1"/>
  <c r="H13" i="1"/>
  <c r="J13" i="1" s="1"/>
  <c r="H12" i="1"/>
  <c r="I12" i="1" s="1"/>
  <c r="H11" i="1"/>
  <c r="I11" i="1" s="1"/>
  <c r="H10" i="1"/>
  <c r="I10" i="1" s="1"/>
  <c r="H9" i="1"/>
  <c r="I9" i="1" s="1"/>
  <c r="J27" i="3"/>
  <c r="J32" i="3" s="1"/>
  <c r="C27" i="3"/>
  <c r="C32" i="3" s="1"/>
  <c r="J27" i="2"/>
  <c r="J32" i="2" s="1"/>
  <c r="C27" i="2"/>
  <c r="C32" i="2" s="1"/>
  <c r="J27" i="4"/>
  <c r="J32" i="4" s="1"/>
  <c r="C27" i="4"/>
  <c r="C31" i="4" s="1"/>
  <c r="J27" i="5"/>
  <c r="J31" i="5" s="1"/>
  <c r="C27" i="5"/>
  <c r="C32" i="5" s="1"/>
  <c r="J27" i="1"/>
  <c r="J31" i="1" s="1"/>
  <c r="C32" i="4" l="1"/>
  <c r="E35" i="4" s="1"/>
  <c r="E36" i="4" s="1"/>
  <c r="E37" i="4" s="1"/>
  <c r="E38" i="4" s="1"/>
  <c r="E39" i="4" s="1"/>
  <c r="E40" i="4" s="1"/>
  <c r="K15" i="3"/>
  <c r="K11" i="2"/>
  <c r="K16" i="2"/>
  <c r="I18" i="2"/>
  <c r="C31" i="2"/>
  <c r="E35" i="2" s="1"/>
  <c r="E36" i="2" s="1"/>
  <c r="E37" i="2" s="1"/>
  <c r="E38" i="2" s="1"/>
  <c r="E39" i="2" s="1"/>
  <c r="E40" i="2" s="1"/>
  <c r="J18" i="2"/>
  <c r="K12" i="1"/>
  <c r="K19" i="1"/>
  <c r="J32" i="1"/>
  <c r="L35" i="1" s="1"/>
  <c r="L36" i="1" s="1"/>
  <c r="L37" i="1" s="1"/>
  <c r="L38" i="1" s="1"/>
  <c r="L39" i="1" s="1"/>
  <c r="L40" i="1" s="1"/>
  <c r="I13" i="1"/>
  <c r="I19" i="1"/>
  <c r="K13" i="1"/>
  <c r="K17" i="1"/>
  <c r="K10" i="1"/>
  <c r="K11" i="1"/>
  <c r="K18" i="1"/>
  <c r="K15" i="1"/>
  <c r="K9" i="1"/>
  <c r="K16" i="1"/>
  <c r="I11" i="5"/>
  <c r="K18" i="5"/>
  <c r="I8" i="5"/>
  <c r="J8" i="5"/>
  <c r="J11" i="5"/>
  <c r="K16" i="5"/>
  <c r="I15" i="2"/>
  <c r="J10" i="2"/>
  <c r="J13" i="2"/>
  <c r="J15" i="2"/>
  <c r="K10" i="2"/>
  <c r="I12" i="2"/>
  <c r="K17" i="2"/>
  <c r="I9" i="2"/>
  <c r="J12" i="2"/>
  <c r="J19" i="2"/>
  <c r="J9" i="2"/>
  <c r="J16" i="2"/>
  <c r="K10" i="4"/>
  <c r="K16" i="4"/>
  <c r="I10" i="5"/>
  <c r="J15" i="5"/>
  <c r="K10" i="5"/>
  <c r="I14" i="5"/>
  <c r="J17" i="5"/>
  <c r="K12" i="5"/>
  <c r="J14" i="5"/>
  <c r="J32" i="5"/>
  <c r="L35" i="5" s="1"/>
  <c r="L36" i="5" s="1"/>
  <c r="L37" i="5" s="1"/>
  <c r="L38" i="5" s="1"/>
  <c r="L39" i="5" s="1"/>
  <c r="L40" i="5" s="1"/>
  <c r="J9" i="5"/>
  <c r="I16" i="5"/>
  <c r="J14" i="1"/>
  <c r="I14" i="1"/>
  <c r="J9" i="1"/>
  <c r="J15" i="1"/>
  <c r="J10" i="1"/>
  <c r="J16" i="1"/>
  <c r="J11" i="1"/>
  <c r="J17" i="1"/>
  <c r="J12" i="1"/>
  <c r="J18" i="1"/>
  <c r="C31" i="3"/>
  <c r="E35" i="3" s="1"/>
  <c r="E36" i="3" s="1"/>
  <c r="E37" i="3" s="1"/>
  <c r="E38" i="3" s="1"/>
  <c r="E39" i="3" s="1"/>
  <c r="E40" i="3" s="1"/>
  <c r="K17" i="3"/>
  <c r="K9" i="3"/>
  <c r="J16" i="3"/>
  <c r="K16" i="3"/>
  <c r="I15" i="3"/>
  <c r="K11" i="3"/>
  <c r="J10" i="3"/>
  <c r="K10" i="3"/>
  <c r="I9" i="3"/>
  <c r="J15" i="4"/>
  <c r="K15" i="4"/>
  <c r="I14" i="4"/>
  <c r="J14" i="4"/>
  <c r="J9" i="4"/>
  <c r="K9" i="4"/>
  <c r="I8" i="4"/>
  <c r="J8" i="4"/>
  <c r="I8" i="3"/>
  <c r="I14" i="3"/>
  <c r="J8" i="3"/>
  <c r="I13" i="3"/>
  <c r="J14" i="3"/>
  <c r="I19" i="3"/>
  <c r="I12" i="3"/>
  <c r="J13" i="3"/>
  <c r="I18" i="3"/>
  <c r="J19" i="3"/>
  <c r="I11" i="3"/>
  <c r="J12" i="3"/>
  <c r="I17" i="3"/>
  <c r="J18" i="3"/>
  <c r="K8" i="2"/>
  <c r="K14" i="2"/>
  <c r="I11" i="2"/>
  <c r="K13" i="2"/>
  <c r="I17" i="2"/>
  <c r="K19" i="2"/>
  <c r="I8" i="2"/>
  <c r="I14" i="2"/>
  <c r="I13" i="4"/>
  <c r="I19" i="4"/>
  <c r="I12" i="4"/>
  <c r="J13" i="4"/>
  <c r="I18" i="4"/>
  <c r="J19" i="4"/>
  <c r="I11" i="4"/>
  <c r="J12" i="4"/>
  <c r="I17" i="4"/>
  <c r="J18" i="4"/>
  <c r="I10" i="4"/>
  <c r="J11" i="4"/>
  <c r="I16" i="4"/>
  <c r="J17" i="4"/>
  <c r="I9" i="5"/>
  <c r="I15" i="5"/>
  <c r="K17" i="5"/>
  <c r="I19" i="5"/>
  <c r="I12" i="5"/>
  <c r="J13" i="5"/>
  <c r="I18" i="5"/>
  <c r="J19" i="5"/>
  <c r="I13" i="5"/>
  <c r="J31" i="3"/>
  <c r="L35" i="3" s="1"/>
  <c r="L36" i="3" s="1"/>
  <c r="L37" i="3" s="1"/>
  <c r="L38" i="3" s="1"/>
  <c r="L39" i="3" s="1"/>
  <c r="L40" i="3" s="1"/>
  <c r="J31" i="2"/>
  <c r="L35" i="2" s="1"/>
  <c r="L36" i="2" s="1"/>
  <c r="L37" i="2" s="1"/>
  <c r="L38" i="2" s="1"/>
  <c r="L39" i="2" s="1"/>
  <c r="L40" i="2" s="1"/>
  <c r="J31" i="4"/>
  <c r="L35" i="4" s="1"/>
  <c r="L36" i="4" s="1"/>
  <c r="L37" i="4" s="1"/>
  <c r="L38" i="4" s="1"/>
  <c r="L39" i="4" s="1"/>
  <c r="L40" i="4" s="1"/>
  <c r="C31" i="5"/>
  <c r="E35" i="5" s="1"/>
  <c r="E36" i="5" s="1"/>
  <c r="E37" i="5" s="1"/>
  <c r="E38" i="5" s="1"/>
  <c r="E39" i="5" s="1"/>
  <c r="E4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K8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C27" i="1"/>
  <c r="C31" i="1" s="1"/>
  <c r="C32" i="1" l="1"/>
  <c r="J8" i="1"/>
  <c r="E35" i="1" l="1"/>
  <c r="E36" i="1" s="1"/>
  <c r="E37" i="1" s="1"/>
  <c r="E38" i="1" s="1"/>
  <c r="E39" i="1" s="1"/>
  <c r="E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</author>
  </authors>
  <commentList>
    <comment ref="D6" authorId="0" shapeId="0" xr:uid="{A2C3EE4A-D73A-4809-A45C-92D3786ED93C}">
      <text>
        <r>
          <rPr>
            <b/>
            <sz val="9"/>
            <color indexed="81"/>
            <rFont val="Tahoma"/>
            <family val="2"/>
          </rPr>
          <t>Evapotranspiration per sf growing plants from irrigation course- check texaset.tamu.edu</t>
        </r>
      </text>
    </comment>
    <comment ref="H7" authorId="0" shapeId="0" xr:uid="{7E42D97F-C4A5-404D-B610-FB650BD6B23B}">
      <text>
        <r>
          <rPr>
            <b/>
            <sz val="9"/>
            <color indexed="81"/>
            <rFont val="Tahoma"/>
            <charset val="1"/>
          </rPr>
          <t>If 40% as high water use as common landscape plants</t>
        </r>
      </text>
    </comment>
    <comment ref="D29" authorId="0" shapeId="0" xr:uid="{A38F33A1-026F-4287-9D74-476FACB28009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  <comment ref="K29" authorId="0" shapeId="0" xr:uid="{1A04FAF3-186D-4FAC-8D72-D7E8F86CCF43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</author>
  </authors>
  <commentList>
    <comment ref="H7" authorId="0" shapeId="0" xr:uid="{E67E3C33-4882-47D9-9BE6-E62AC000DEFE}">
      <text>
        <r>
          <rPr>
            <b/>
            <sz val="9"/>
            <color indexed="81"/>
            <rFont val="Tahoma"/>
            <charset val="1"/>
          </rPr>
          <t>If 40% as high water use as common landscape plants</t>
        </r>
      </text>
    </comment>
    <comment ref="D29" authorId="0" shapeId="0" xr:uid="{3D140CC0-6D3F-4162-9B75-718E377E6C5C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  <comment ref="K29" authorId="0" shapeId="0" xr:uid="{38C0413E-9E1C-4955-980E-0FD82D4EBB28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</author>
  </authors>
  <commentList>
    <comment ref="H7" authorId="0" shapeId="0" xr:uid="{8A5B3933-4458-4C8E-8A2E-FEC975D80101}">
      <text>
        <r>
          <rPr>
            <b/>
            <sz val="9"/>
            <color indexed="81"/>
            <rFont val="Tahoma"/>
            <charset val="1"/>
          </rPr>
          <t>If 40% as high water use as common landscape plants</t>
        </r>
      </text>
    </comment>
    <comment ref="D29" authorId="0" shapeId="0" xr:uid="{2F7A92DC-C964-4AA9-B034-8C108F6BD6E3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  <comment ref="K29" authorId="0" shapeId="0" xr:uid="{8C78A66E-A225-4F40-B085-93B8ED1961CC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</author>
  </authors>
  <commentList>
    <comment ref="H7" authorId="0" shapeId="0" xr:uid="{E65FDE79-70E4-4F5C-A3D1-8234C2EF53E3}">
      <text>
        <r>
          <rPr>
            <b/>
            <sz val="9"/>
            <color indexed="81"/>
            <rFont val="Tahoma"/>
            <charset val="1"/>
          </rPr>
          <t>If 40% as high water use as common landscape plants</t>
        </r>
      </text>
    </comment>
    <comment ref="D29" authorId="0" shapeId="0" xr:uid="{50FF8AF4-30DB-4DE4-905A-FA0641C00251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  <comment ref="K29" authorId="0" shapeId="0" xr:uid="{199B1F20-8395-4A19-AA24-C05E70765093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</author>
  </authors>
  <commentList>
    <comment ref="H7" authorId="0" shapeId="0" xr:uid="{973170F6-6188-45D0-BA49-254AA9A490AC}">
      <text>
        <r>
          <rPr>
            <b/>
            <sz val="9"/>
            <color indexed="81"/>
            <rFont val="Tahoma"/>
            <charset val="1"/>
          </rPr>
          <t>If 40% as high water use as common landscape plants</t>
        </r>
      </text>
    </comment>
    <comment ref="D29" authorId="0" shapeId="0" xr:uid="{076110C0-65B7-4942-BF81-150FEDE633E8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  <comment ref="K29" authorId="0" shapeId="0" xr:uid="{7CF8DF26-EDDF-4044-AD6F-EF875042928B}">
      <text>
        <r>
          <rPr>
            <b/>
            <sz val="9"/>
            <color indexed="81"/>
            <rFont val="Tahoma"/>
            <family val="2"/>
          </rPr>
          <t>avg 1- 5 gal/ day. August could be 150 gal/ mo</t>
        </r>
      </text>
    </comment>
  </commentList>
</comments>
</file>

<file path=xl/sharedStrings.xml><?xml version="1.0" encoding="utf-8"?>
<sst xmlns="http://schemas.openxmlformats.org/spreadsheetml/2006/main" count="558" uniqueCount="118">
  <si>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</si>
  <si>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</si>
  <si>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</si>
  <si>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</si>
  <si>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</si>
  <si>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</si>
  <si>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</si>
  <si>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</si>
  <si>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</si>
  <si>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</si>
  <si>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</si>
  <si>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</si>
  <si>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ET/month</t>
  </si>
  <si>
    <t>inches</t>
  </si>
  <si>
    <t>Avg rain</t>
  </si>
  <si>
    <t>shortfall</t>
  </si>
  <si>
    <t>https://www.weather.gov/wrh/Climate?wfo=ama</t>
  </si>
  <si>
    <t>gal/100 sf</t>
  </si>
  <si>
    <t>growing area</t>
  </si>
  <si>
    <t>supplement graywater/ 3 people 35 gals laundry*4.3</t>
  </si>
  <si>
    <t>xeric</t>
  </si>
  <si>
    <t>common</t>
  </si>
  <si>
    <t>plant types</t>
  </si>
  <si>
    <t>Water need for 1 month @ greatest ET=</t>
  </si>
  <si>
    <t>extra water need</t>
  </si>
  <si>
    <t>Monthly</t>
  </si>
  <si>
    <t>RW Harvest</t>
  </si>
  <si>
    <t>Area for Directing Stormwater</t>
  </si>
  <si>
    <t>% of garden size</t>
  </si>
  <si>
    <t>compared to rain</t>
  </si>
  <si>
    <t>from pavemt</t>
  </si>
  <si>
    <t>from lawn</t>
  </si>
  <si>
    <t>from roof</t>
  </si>
  <si>
    <t>Runoff from lawn 0.375 avg of 0.15- 0.6 in Hopper, LA Graphic Standards</t>
  </si>
  <si>
    <t>gal/ mo</t>
  </si>
  <si>
    <t xml:space="preserve">gal/ mo </t>
  </si>
  <si>
    <t>ac condensate assume 3 ton unit/ June</t>
  </si>
  <si>
    <t xml:space="preserve">gal/ 100 sf </t>
  </si>
  <si>
    <t>extra needed per month of drought</t>
  </si>
  <si>
    <t>Climate</t>
  </si>
  <si>
    <t>Assuming common plant types</t>
  </si>
  <si>
    <t>first 100 sf</t>
  </si>
  <si>
    <t>gal/ mo first 100 sf</t>
  </si>
  <si>
    <t>sf of garden</t>
  </si>
  <si>
    <t>months</t>
  </si>
  <si>
    <t>Drought duration</t>
  </si>
  <si>
    <t>gallons</t>
  </si>
  <si>
    <t>Storage needed</t>
  </si>
  <si>
    <t>month</t>
  </si>
  <si>
    <t>Rough Estimate:</t>
  </si>
  <si>
    <r>
      <t xml:space="preserve">lawn </t>
    </r>
    <r>
      <rPr>
        <b/>
        <sz val="11"/>
        <color theme="1"/>
        <rFont val="Aptos Narrow"/>
        <family val="2"/>
        <scheme val="minor"/>
      </rPr>
      <t>2x size of garden</t>
    </r>
  </si>
  <si>
    <r>
      <t xml:space="preserve">or roof area </t>
    </r>
    <r>
      <rPr>
        <b/>
        <sz val="11"/>
        <color theme="1"/>
        <rFont val="Aptos Narrow"/>
        <family val="2"/>
        <scheme val="minor"/>
      </rPr>
      <t>85% as large</t>
    </r>
  </si>
  <si>
    <t>Months</t>
  </si>
  <si>
    <t>other graywater/ alternative water?</t>
  </si>
  <si>
    <t>Planning for drought with a:</t>
  </si>
  <si>
    <t>Same garden, assuming xeric plant types</t>
  </si>
  <si>
    <r>
      <t xml:space="preserve">or paving the </t>
    </r>
    <r>
      <rPr>
        <b/>
        <sz val="11"/>
        <color theme="1"/>
        <rFont val="Aptos Narrow"/>
        <family val="2"/>
        <scheme val="minor"/>
      </rPr>
      <t>same size</t>
    </r>
  </si>
  <si>
    <t>Most limited month</t>
  </si>
  <si>
    <t>Most limitation for annuals</t>
  </si>
  <si>
    <t>Most limited for perennials</t>
  </si>
  <si>
    <r>
      <t xml:space="preserve">lawn </t>
    </r>
    <r>
      <rPr>
        <b/>
        <sz val="11"/>
        <color theme="1"/>
        <rFont val="Aptos Narrow"/>
        <family val="2"/>
        <scheme val="minor"/>
      </rPr>
      <t>2.4x size of garden</t>
    </r>
  </si>
  <si>
    <r>
      <t xml:space="preserve">or paving </t>
    </r>
    <r>
      <rPr>
        <b/>
        <sz val="11"/>
        <color theme="1"/>
        <rFont val="Aptos Narrow"/>
        <family val="2"/>
        <scheme val="minor"/>
      </rPr>
      <t>10% larger</t>
    </r>
  </si>
  <si>
    <r>
      <t xml:space="preserve">or roof area </t>
    </r>
    <r>
      <rPr>
        <b/>
        <sz val="11"/>
        <color theme="1"/>
        <rFont val="Aptos Narrow"/>
        <family val="2"/>
        <scheme val="minor"/>
      </rPr>
      <t>the same size</t>
    </r>
  </si>
  <si>
    <t>Annual rainfall:</t>
  </si>
  <si>
    <t>Annual rainfall</t>
  </si>
  <si>
    <r>
      <t xml:space="preserve">lawn </t>
    </r>
    <r>
      <rPr>
        <b/>
        <sz val="11"/>
        <color theme="1"/>
        <rFont val="Aptos Narrow"/>
        <family val="2"/>
        <scheme val="minor"/>
      </rPr>
      <t>5% larger than garden</t>
    </r>
  </si>
  <si>
    <r>
      <t xml:space="preserve">or paving </t>
    </r>
    <r>
      <rPr>
        <b/>
        <sz val="11"/>
        <color theme="1"/>
        <rFont val="Aptos Narrow"/>
        <family val="2"/>
        <scheme val="minor"/>
      </rPr>
      <t>half as big</t>
    </r>
  </si>
  <si>
    <r>
      <t xml:space="preserve">or roof area </t>
    </r>
    <r>
      <rPr>
        <b/>
        <sz val="11"/>
        <color theme="1"/>
        <rFont val="Aptos Narrow"/>
        <family val="2"/>
        <scheme val="minor"/>
      </rPr>
      <t>45% as large</t>
    </r>
  </si>
  <si>
    <t>Surplus this month</t>
  </si>
  <si>
    <t>use a french drain and/ or perf pipes between rows</t>
  </si>
  <si>
    <r>
      <t xml:space="preserve">lawn </t>
    </r>
    <r>
      <rPr>
        <b/>
        <sz val="11"/>
        <color theme="1"/>
        <rFont val="Aptos Narrow"/>
        <family val="2"/>
        <scheme val="minor"/>
      </rPr>
      <t>2-3x size of garden</t>
    </r>
  </si>
  <si>
    <r>
      <t xml:space="preserve">or paving </t>
    </r>
    <r>
      <rPr>
        <b/>
        <sz val="11"/>
        <color theme="1"/>
        <rFont val="Aptos Narrow"/>
        <family val="2"/>
        <scheme val="minor"/>
      </rPr>
      <t>1-1.5x as large</t>
    </r>
  </si>
  <si>
    <r>
      <t xml:space="preserve">or roof area </t>
    </r>
    <r>
      <rPr>
        <b/>
        <sz val="11"/>
        <color theme="1"/>
        <rFont val="Aptos Narrow"/>
        <family val="2"/>
        <scheme val="minor"/>
      </rPr>
      <t>70% to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1.3x as large</t>
    </r>
  </si>
  <si>
    <t>Surplus</t>
  </si>
  <si>
    <t xml:space="preserve">No surplus months- </t>
  </si>
  <si>
    <t>plants using rainwater alone are a good investment</t>
  </si>
  <si>
    <t xml:space="preserve">Surpluses are slight- </t>
  </si>
  <si>
    <t>Use a mix of plants for rainwater and low water use</t>
  </si>
  <si>
    <t>Big surpluses could partly be banked in the soil for tree/ shrub crops-</t>
  </si>
  <si>
    <t>TexasET Network</t>
  </si>
  <si>
    <t>based on Amarillo statistics for Area 1a</t>
  </si>
  <si>
    <t>based on Lubbock statistics for Area 1b</t>
  </si>
  <si>
    <t>Reported historic monthly avgs</t>
  </si>
  <si>
    <t>For Dalhart, Amarillo, Pampa</t>
  </si>
  <si>
    <t>For Lubbock and Childress</t>
  </si>
  <si>
    <t>Surpluses</t>
  </si>
  <si>
    <r>
      <t>lawn 1.6</t>
    </r>
    <r>
      <rPr>
        <b/>
        <sz val="11"/>
        <color theme="1"/>
        <rFont val="Aptos Narrow"/>
        <family val="2"/>
        <scheme val="minor"/>
      </rPr>
      <t>x size of garden</t>
    </r>
  </si>
  <si>
    <r>
      <t xml:space="preserve">or roof area </t>
    </r>
    <r>
      <rPr>
        <b/>
        <sz val="11"/>
        <color theme="1"/>
        <rFont val="Aptos Narrow"/>
        <family val="2"/>
        <scheme val="minor"/>
      </rPr>
      <t>65% as large</t>
    </r>
  </si>
  <si>
    <r>
      <t xml:space="preserve">or paving </t>
    </r>
    <r>
      <rPr>
        <b/>
        <sz val="11"/>
        <color theme="1"/>
        <rFont val="Aptos Narrow"/>
        <family val="2"/>
        <scheme val="minor"/>
      </rPr>
      <t>25% smaller</t>
    </r>
  </si>
  <si>
    <t>Landscape plantings for views, windbreaks, shade and privacy can often be accomplished using plants suited to our climate that can exist on the average amounts of rainfall.</t>
  </si>
  <si>
    <t>When we build houses a majority of the rain falling on our roofs and drives are no longer absorbed. If we direct this runoff to areas with plants, the water can supplement potential shortfalls.</t>
  </si>
  <si>
    <t>AMARILLO</t>
  </si>
  <si>
    <t>Can we plan ahead and prepare for droughts?</t>
  </si>
  <si>
    <t>Xeric plants require 30% as much water to thrive.</t>
  </si>
  <si>
    <t>Keep them growing by collecting runoff from adjacent:</t>
  </si>
  <si>
    <t>All ET (Evapotranspiration) is from Eto at:</t>
  </si>
  <si>
    <t>TEXAS PANHANDLE GARDEN PLANNER: RAIN CAPTURE FOR GARDENS</t>
  </si>
  <si>
    <t>v.1.0</t>
  </si>
  <si>
    <t>Patricia Stouter, Landscape Architect, Canyon TX</t>
  </si>
  <si>
    <t>simple_earth@yahoo.com</t>
  </si>
  <si>
    <t>How does average monthly rain compare to plant needs?</t>
  </si>
  <si>
    <t xml:space="preserve">We can also supplement irregular rainfall with easy to access washing machine graywater or a/c condensate alternative water. </t>
  </si>
  <si>
    <t>See how it compares for your size garden:</t>
  </si>
  <si>
    <t xml:space="preserve">Consider whether a system to harvest rainwater might be worthwhile. Storage tanks cost about $1 per gallon. </t>
  </si>
  <si>
    <t>Notes:</t>
  </si>
  <si>
    <t xml:space="preserve">Choose the tab for the closest city to compare whether your average rains supply what your plants need when they need it. Check out: </t>
  </si>
  <si>
    <t>Type how many square feet your garden is into the yellow box, and look at the water storage that might be needed for that garden during droughts of different lengths.</t>
  </si>
  <si>
    <t xml:space="preserve">Xeric plant water use is calculated as 40% of normal plants. Only xeric plants could be as low as 30%. </t>
  </si>
  <si>
    <t>Water use depends on how much wind or sun a plant receives, so windbreaks and light shade reduce water use. Plants with deep roots can access water long after shallow rooted plants die.</t>
  </si>
  <si>
    <t>Landscape Architecture | Build Simple Inc.</t>
  </si>
  <si>
    <t>CHILDRESS</t>
  </si>
  <si>
    <t>DALHART</t>
  </si>
  <si>
    <t>PAMPA</t>
  </si>
  <si>
    <t>LUBBOCK</t>
  </si>
  <si>
    <t>There are also ways to prepare for wildfires that include making sure some protective trees and other plants are well watered.</t>
  </si>
  <si>
    <t xml:space="preserve">Other information about low-water plants for the Panhandle and planting for wildfire risk are online at my information page: </t>
  </si>
  <si>
    <t>Areas to capture water for vegetable gardens will be 2.5x larger than the figures listed under 'Rough Estimate' on the right side.</t>
  </si>
  <si>
    <t>Note: this is possible to use but plumbing more complicated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</si>
</sst>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0" formatCode="0.0"/>
    <numFmt numFmtId="177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3"/>
    <xf numFmtId="0" fontId="0" fillId="0" borderId="0" xfId="0" applyAlignment="1">
      <alignment wrapText="1"/>
    </xf>
    <xf numFmtId="1" fontId="0" fillId="0" borderId="0" xfId="0" applyNumberFormat="1"/>
    <xf numFmtId="9" fontId="0" fillId="0" borderId="0" xfId="2" applyFont="1"/>
    <xf numFmtId="0" fontId="0" fillId="0" borderId="0" xfId="0" applyAlignment="1"/>
    <xf numFmtId="9" fontId="0" fillId="0" borderId="0" xfId="2" applyNumberFormat="1" applyFont="1"/>
    <xf numFmtId="9" fontId="6" fillId="0" borderId="0" xfId="2" applyFont="1"/>
    <xf numFmtId="9" fontId="6" fillId="0" borderId="0" xfId="2" applyNumberFormat="1" applyFont="1"/>
    <xf numFmtId="0" fontId="0" fillId="2" borderId="0" xfId="0" applyFill="1"/>
    <xf numFmtId="0" fontId="2" fillId="0" borderId="0" xfId="0" applyFont="1"/>
    <xf numFmtId="177" fontId="0" fillId="0" borderId="0" xfId="1" applyNumberFormat="1" applyFont="1"/>
    <xf numFmtId="0" fontId="8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9" fontId="9" fillId="0" borderId="0" xfId="2" applyFont="1"/>
    <xf numFmtId="9" fontId="9" fillId="0" borderId="0" xfId="2" applyNumberFormat="1" applyFont="1"/>
    <xf numFmtId="2" fontId="0" fillId="0" borderId="0" xfId="2" applyNumberFormat="1" applyFont="1"/>
    <xf numFmtId="2" fontId="6" fillId="0" borderId="0" xfId="2" applyNumberFormat="1" applyFont="1"/>
    <xf numFmtId="170" fontId="0" fillId="0" borderId="0" xfId="2" applyNumberFormat="1" applyFont="1"/>
    <xf numFmtId="170" fontId="9" fillId="0" borderId="0" xfId="2" applyNumberFormat="1" applyFont="1"/>
    <xf numFmtId="2" fontId="9" fillId="0" borderId="0" xfId="2" applyNumberFormat="1" applyFont="1"/>
    <xf numFmtId="170" fontId="6" fillId="0" borderId="0" xfId="2" applyNumberFormat="1" applyFont="1"/>
    <xf numFmtId="2" fontId="0" fillId="3" borderId="0" xfId="2" applyNumberFormat="1" applyFont="1" applyFill="1"/>
    <xf numFmtId="9" fontId="0" fillId="3" borderId="0" xfId="2" applyNumberFormat="1" applyFont="1" applyFill="1"/>
    <xf numFmtId="9" fontId="0" fillId="3" borderId="0" xfId="2" applyFont="1" applyFill="1"/>
    <xf numFmtId="2" fontId="6" fillId="3" borderId="0" xfId="2" applyNumberFormat="1" applyFont="1" applyFill="1"/>
    <xf numFmtId="9" fontId="6" fillId="3" borderId="0" xfId="2" applyNumberFormat="1" applyFont="1" applyFill="1"/>
    <xf numFmtId="9" fontId="6" fillId="3" borderId="0" xfId="2" applyFont="1" applyFill="1"/>
    <xf numFmtId="0" fontId="10" fillId="0" borderId="0" xfId="0" applyFont="1"/>
    <xf numFmtId="15" fontId="0" fillId="0" borderId="0" xfId="0" applyNumberForma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ildsimple.org/landscape-architecture/" TargetMode="External"/><Relationship Id="rId2" Type="http://schemas.openxmlformats.org/officeDocument/2006/relationships/hyperlink" Target="mailto:simple_earth@yahoo.com" TargetMode="External"/><Relationship Id="rId1" Type="http://schemas.openxmlformats.org/officeDocument/2006/relationships/hyperlink" Target="https://texaset.tamu.edu/DataSummary/Daily/169?itpSearch=average+monthly+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weather.gov/wrh/Climate?wfo=am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weather.gov/wrh/Climate?wfo=lub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ather.gov/wrh/Climate?wfo=am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weather.gov/wrh/Climate?wfo=lub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weather.gov/wrh/Climate?wfo=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A7D0-D5B0-420A-812F-8980F9CE0A08}">
  <dimension ref="B2:Q25"/>
  <sheetViews>
    <sheetView tabSelected="1" workbookViewId="0">
      <selection activeCell="P17" sqref="P17"/>
    </sheetView>
  </sheetViews>
  <sheetFormatPr defaultRowHeight="15" x14ac:dyDescent="0.25"/>
  <cols>
    <col min="2" max="2" width="28.28515625" customWidth="1"/>
    <col min="8" max="8" width="9.42578125" bestFit="1" customWidth="1"/>
  </cols>
  <sheetData>
    <row r="2" spans="2:17" x14ac:dyDescent="0.25">
      <c r="B2" s="10" t="s">
        <v>96</v>
      </c>
      <c r="G2" t="s">
        <v>97</v>
      </c>
      <c r="H2" s="31">
        <v>45762</v>
      </c>
      <c r="L2" t="s">
        <v>98</v>
      </c>
      <c r="Q2" s="1" t="s">
        <v>99</v>
      </c>
    </row>
    <row r="4" spans="2:17" x14ac:dyDescent="0.25">
      <c r="B4" t="s">
        <v>89</v>
      </c>
    </row>
    <row r="5" spans="2:17" x14ac:dyDescent="0.25">
      <c r="B5" t="s">
        <v>114</v>
      </c>
    </row>
    <row r="6" spans="2:17" x14ac:dyDescent="0.25">
      <c r="B6" t="s">
        <v>105</v>
      </c>
    </row>
    <row r="7" spans="2:17" x14ac:dyDescent="0.25">
      <c r="B7" s="30" t="s">
        <v>100</v>
      </c>
    </row>
    <row r="8" spans="2:17" x14ac:dyDescent="0.25">
      <c r="B8" s="30"/>
    </row>
    <row r="9" spans="2:17" x14ac:dyDescent="0.25">
      <c r="B9" t="s">
        <v>90</v>
      </c>
    </row>
    <row r="10" spans="2:17" x14ac:dyDescent="0.25">
      <c r="B10" t="s">
        <v>101</v>
      </c>
    </row>
    <row r="11" spans="2:17" x14ac:dyDescent="0.25">
      <c r="B11" t="s">
        <v>102</v>
      </c>
    </row>
    <row r="12" spans="2:17" x14ac:dyDescent="0.25">
      <c r="B12" s="30" t="s">
        <v>92</v>
      </c>
      <c r="E12" s="30"/>
    </row>
    <row r="13" spans="2:17" x14ac:dyDescent="0.25">
      <c r="B13" s="30"/>
      <c r="E13" s="30"/>
    </row>
    <row r="14" spans="2:17" x14ac:dyDescent="0.25">
      <c r="B14" t="s">
        <v>103</v>
      </c>
      <c r="E14" s="30"/>
    </row>
    <row r="15" spans="2:17" x14ac:dyDescent="0.25">
      <c r="B15" t="s">
        <v>106</v>
      </c>
      <c r="E15" s="30"/>
    </row>
    <row r="17" spans="2:13" x14ac:dyDescent="0.25">
      <c r="B17" t="s">
        <v>104</v>
      </c>
    </row>
    <row r="18" spans="2:13" x14ac:dyDescent="0.25">
      <c r="B18" t="s">
        <v>95</v>
      </c>
      <c r="D18" s="1" t="s">
        <v>79</v>
      </c>
      <c r="F18" t="s">
        <v>80</v>
      </c>
      <c r="J18" t="s">
        <v>83</v>
      </c>
    </row>
    <row r="19" spans="2:13" x14ac:dyDescent="0.25">
      <c r="B19" t="s">
        <v>82</v>
      </c>
      <c r="F19" t="s">
        <v>81</v>
      </c>
      <c r="J19" t="s">
        <v>84</v>
      </c>
    </row>
    <row r="21" spans="2:13" x14ac:dyDescent="0.25">
      <c r="B21" t="s">
        <v>107</v>
      </c>
    </row>
    <row r="22" spans="2:13" x14ac:dyDescent="0.25">
      <c r="B22" t="s">
        <v>108</v>
      </c>
    </row>
    <row r="23" spans="2:13" x14ac:dyDescent="0.25">
      <c r="B23" t="s">
        <v>116</v>
      </c>
    </row>
    <row r="25" spans="2:13" x14ac:dyDescent="0.25">
      <c r="B25" t="s">
        <v>115</v>
      </c>
      <c r="M25" s="1" t="s">
        <v>109</v>
      </c>
    </row>
  </sheetData>
  <hyperlinks>
    <hyperlink ref="D18" r:id="rId1" display="https://texaset.tamu.edu/DataSummary/Daily/169?itpSearch=average+monthly+et" xr:uid="{5CCB6251-2856-47F6-94A6-516C07896D7D}"/>
    <hyperlink ref="Q2" r:id="rId2" xr:uid="{6D04EA69-5FFD-42E3-9432-1F9981DAB609}"/>
    <hyperlink ref="M25" r:id="rId3" display="https://buildsimple.org/landscape-architecture/" xr:uid="{24EB0932-FCA4-4723-B0DB-35691D972E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BB7E-3D97-4A6C-8FE4-93E7EBFB5CDB}">
  <dimension ref="B2:P40"/>
  <sheetViews>
    <sheetView topLeftCell="A14" zoomScaleNormal="100" workbookViewId="0">
      <selection activeCell="H26" sqref="H26"/>
    </sheetView>
  </sheetViews>
  <sheetFormatPr defaultRowHeight="15" x14ac:dyDescent="0.25"/>
  <cols>
    <col min="2" max="2" width="11" customWidth="1"/>
    <col min="3" max="3" width="11.5703125" bestFit="1" customWidth="1"/>
    <col min="7" max="7" width="9.140625" customWidth="1"/>
    <col min="9" max="9" width="12.85546875" customWidth="1"/>
    <col min="10" max="10" width="11" customWidth="1"/>
  </cols>
  <sheetData>
    <row r="2" spans="2:15" x14ac:dyDescent="0.25">
      <c r="B2" s="10" t="s">
        <v>91</v>
      </c>
      <c r="C2" s="30" t="s">
        <v>100</v>
      </c>
    </row>
    <row r="3" spans="2:15" x14ac:dyDescent="0.25">
      <c r="B3" s="10"/>
      <c r="C3" s="10"/>
    </row>
    <row r="4" spans="2:15" x14ac:dyDescent="0.25">
      <c r="E4" s="1" t="s">
        <v>16</v>
      </c>
    </row>
    <row r="5" spans="2:15" x14ac:dyDescent="0.25">
      <c r="D5" t="s">
        <v>13</v>
      </c>
      <c r="E5" t="s">
        <v>13</v>
      </c>
      <c r="F5" t="s">
        <v>13</v>
      </c>
      <c r="G5" t="s">
        <v>29</v>
      </c>
      <c r="I5" t="s">
        <v>28</v>
      </c>
      <c r="K5" t="s">
        <v>28</v>
      </c>
    </row>
    <row r="6" spans="2:15" ht="45" x14ac:dyDescent="0.25">
      <c r="B6" t="s">
        <v>25</v>
      </c>
      <c r="D6" t="s">
        <v>12</v>
      </c>
      <c r="E6" t="s">
        <v>14</v>
      </c>
      <c r="F6" t="s">
        <v>15</v>
      </c>
      <c r="G6" s="2" t="s">
        <v>24</v>
      </c>
      <c r="H6" s="2" t="s">
        <v>24</v>
      </c>
      <c r="I6" s="2" t="s">
        <v>27</v>
      </c>
      <c r="J6" s="2" t="s">
        <v>27</v>
      </c>
      <c r="K6" s="2" t="s">
        <v>26</v>
      </c>
      <c r="L6" s="5" t="s">
        <v>33</v>
      </c>
    </row>
    <row r="7" spans="2:15" x14ac:dyDescent="0.25">
      <c r="B7" t="s">
        <v>22</v>
      </c>
      <c r="G7" t="s">
        <v>21</v>
      </c>
      <c r="H7" t="s">
        <v>20</v>
      </c>
      <c r="I7" t="s">
        <v>30</v>
      </c>
      <c r="J7" t="s">
        <v>31</v>
      </c>
      <c r="K7" t="s">
        <v>32</v>
      </c>
    </row>
    <row r="8" spans="2:15" x14ac:dyDescent="0.25">
      <c r="B8" t="s">
        <v>52</v>
      </c>
      <c r="C8" t="s">
        <v>0</v>
      </c>
      <c r="D8">
        <v>1.84</v>
      </c>
      <c r="E8">
        <v>0.63</v>
      </c>
      <c r="F8">
        <f>D8-E8</f>
        <v>1.21</v>
      </c>
      <c r="G8" s="20">
        <f>F8/E8</f>
        <v>1.9206349206349205</v>
      </c>
      <c r="H8" s="18">
        <f>((D8*0.4)-E8)/E8</f>
        <v>0.16825396825396841</v>
      </c>
      <c r="I8" s="6">
        <f>H8/0.8</f>
        <v>0.21031746031746049</v>
      </c>
      <c r="J8" s="4">
        <f>H8/0.375</f>
        <v>0.44867724867724906</v>
      </c>
      <c r="K8" s="4">
        <f>H8/0.9</f>
        <v>0.18694885361552044</v>
      </c>
    </row>
    <row r="9" spans="2:15" x14ac:dyDescent="0.25">
      <c r="C9" t="s">
        <v>1</v>
      </c>
      <c r="D9">
        <v>2.27</v>
      </c>
      <c r="E9">
        <v>0.53</v>
      </c>
      <c r="F9">
        <f t="shared" ref="F9:F19" si="0">D9-E9</f>
        <v>1.74</v>
      </c>
      <c r="G9" s="20">
        <f t="shared" ref="G9:G19" si="1">F9/E9</f>
        <v>3.283018867924528</v>
      </c>
      <c r="H9" s="18">
        <f t="shared" ref="H9:H19" si="2">((D9*0.4)-E9)/E9</f>
        <v>0.71320754716981127</v>
      </c>
      <c r="I9" s="6">
        <f t="shared" ref="I9:I19" si="3">H9/0.8</f>
        <v>0.89150943396226401</v>
      </c>
      <c r="J9" s="4">
        <f t="shared" ref="J9:J19" si="4">H9/0.375</f>
        <v>1.90188679245283</v>
      </c>
      <c r="K9" s="4">
        <f t="shared" ref="K9:K19" si="5">H9/0.9</f>
        <v>0.79245283018867918</v>
      </c>
      <c r="O9" s="12" t="s">
        <v>49</v>
      </c>
    </row>
    <row r="10" spans="2:15" x14ac:dyDescent="0.25">
      <c r="C10" t="s">
        <v>2</v>
      </c>
      <c r="D10">
        <v>3.73</v>
      </c>
      <c r="E10">
        <v>1.31</v>
      </c>
      <c r="F10">
        <f t="shared" si="0"/>
        <v>2.42</v>
      </c>
      <c r="G10" s="20">
        <f t="shared" si="1"/>
        <v>1.8473282442748091</v>
      </c>
      <c r="H10" s="18">
        <f t="shared" si="2"/>
        <v>0.1389312977099236</v>
      </c>
      <c r="I10" s="6">
        <f t="shared" si="3"/>
        <v>0.17366412213740448</v>
      </c>
      <c r="J10" s="4">
        <f t="shared" si="4"/>
        <v>0.37048346055979625</v>
      </c>
      <c r="K10" s="4">
        <f t="shared" si="5"/>
        <v>0.15436810856658179</v>
      </c>
      <c r="O10" t="s">
        <v>93</v>
      </c>
    </row>
    <row r="11" spans="2:15" x14ac:dyDescent="0.25">
      <c r="C11" t="s">
        <v>3</v>
      </c>
      <c r="D11">
        <v>5.0599999999999996</v>
      </c>
      <c r="E11">
        <v>1.1599999999999999</v>
      </c>
      <c r="F11">
        <f t="shared" si="0"/>
        <v>3.8999999999999995</v>
      </c>
      <c r="G11" s="21">
        <f t="shared" si="1"/>
        <v>3.3620689655172411</v>
      </c>
      <c r="H11" s="22">
        <f t="shared" si="2"/>
        <v>0.74482758620689671</v>
      </c>
      <c r="I11" s="17">
        <f t="shared" si="3"/>
        <v>0.93103448275862088</v>
      </c>
      <c r="J11" s="16">
        <f t="shared" si="4"/>
        <v>1.9862068965517246</v>
      </c>
      <c r="K11" s="16">
        <f t="shared" si="5"/>
        <v>0.82758620689655182</v>
      </c>
      <c r="L11" s="15" t="s">
        <v>57</v>
      </c>
      <c r="O11" t="s">
        <v>94</v>
      </c>
    </row>
    <row r="12" spans="2:15" x14ac:dyDescent="0.25">
      <c r="C12" t="s">
        <v>4</v>
      </c>
      <c r="D12">
        <v>5.89</v>
      </c>
      <c r="E12">
        <v>2.4900000000000002</v>
      </c>
      <c r="F12">
        <f t="shared" si="0"/>
        <v>3.3999999999999995</v>
      </c>
      <c r="G12" s="20">
        <f t="shared" si="1"/>
        <v>1.3654618473895579</v>
      </c>
      <c r="H12" s="24">
        <f t="shared" si="2"/>
        <v>-5.3815261044176839E-2</v>
      </c>
      <c r="I12" s="25">
        <f t="shared" si="3"/>
        <v>-6.726907630522104E-2</v>
      </c>
      <c r="J12" s="26">
        <f t="shared" si="4"/>
        <v>-0.14350736278447157</v>
      </c>
      <c r="K12" s="26">
        <f t="shared" si="5"/>
        <v>-5.9794734493529816E-2</v>
      </c>
      <c r="L12" t="s">
        <v>68</v>
      </c>
      <c r="O12" t="s">
        <v>50</v>
      </c>
    </row>
    <row r="13" spans="2:15" x14ac:dyDescent="0.25">
      <c r="C13" t="s">
        <v>5</v>
      </c>
      <c r="D13">
        <v>7.51</v>
      </c>
      <c r="E13">
        <v>2.87</v>
      </c>
      <c r="F13" s="13">
        <f t="shared" si="0"/>
        <v>4.6399999999999997</v>
      </c>
      <c r="G13" s="20">
        <f t="shared" si="1"/>
        <v>1.616724738675958</v>
      </c>
      <c r="H13" s="18">
        <f t="shared" si="2"/>
        <v>4.6689895470383234E-2</v>
      </c>
      <c r="I13" s="6">
        <f t="shared" si="3"/>
        <v>5.8362369337979038E-2</v>
      </c>
      <c r="J13" s="4">
        <f t="shared" si="4"/>
        <v>0.12450638792102196</v>
      </c>
      <c r="K13" s="4">
        <f t="shared" si="5"/>
        <v>5.1877661633759148E-2</v>
      </c>
      <c r="O13" t="s">
        <v>56</v>
      </c>
    </row>
    <row r="14" spans="2:15" x14ac:dyDescent="0.25">
      <c r="C14" t="s">
        <v>6</v>
      </c>
      <c r="D14">
        <v>8.08</v>
      </c>
      <c r="E14">
        <v>2.57</v>
      </c>
      <c r="F14">
        <f t="shared" si="0"/>
        <v>5.51</v>
      </c>
      <c r="G14" s="20">
        <f t="shared" si="1"/>
        <v>2.1439688715953307</v>
      </c>
      <c r="H14" s="18">
        <f t="shared" si="2"/>
        <v>0.25758754863813244</v>
      </c>
      <c r="I14" s="6">
        <f t="shared" si="3"/>
        <v>0.3219844357976655</v>
      </c>
      <c r="J14" s="4">
        <f t="shared" si="4"/>
        <v>0.68690012970168646</v>
      </c>
      <c r="K14" s="4">
        <f t="shared" si="5"/>
        <v>0.2862083873757027</v>
      </c>
      <c r="O14" t="s">
        <v>51</v>
      </c>
    </row>
    <row r="15" spans="2:15" x14ac:dyDescent="0.25">
      <c r="C15" t="s">
        <v>7</v>
      </c>
      <c r="D15">
        <v>7.29</v>
      </c>
      <c r="E15">
        <v>2.68</v>
      </c>
      <c r="F15">
        <f t="shared" si="0"/>
        <v>4.6099999999999994</v>
      </c>
      <c r="G15" s="20">
        <f t="shared" si="1"/>
        <v>1.720149253731343</v>
      </c>
      <c r="H15" s="18">
        <f t="shared" si="2"/>
        <v>8.805970149253739E-2</v>
      </c>
      <c r="I15" s="6">
        <f t="shared" si="3"/>
        <v>0.11007462686567174</v>
      </c>
      <c r="J15" s="4">
        <f t="shared" si="4"/>
        <v>0.23482587064676638</v>
      </c>
      <c r="K15" s="4">
        <f t="shared" si="5"/>
        <v>9.7844112769485986E-2</v>
      </c>
    </row>
    <row r="16" spans="2:15" x14ac:dyDescent="0.25">
      <c r="C16" t="s">
        <v>8</v>
      </c>
      <c r="D16">
        <v>5.61</v>
      </c>
      <c r="E16">
        <v>1.57</v>
      </c>
      <c r="F16">
        <f t="shared" si="0"/>
        <v>4.04</v>
      </c>
      <c r="G16" s="20">
        <f t="shared" si="1"/>
        <v>2.573248407643312</v>
      </c>
      <c r="H16" s="18">
        <f t="shared" si="2"/>
        <v>0.42929936305732491</v>
      </c>
      <c r="I16" s="6">
        <f t="shared" si="3"/>
        <v>0.5366242038216561</v>
      </c>
      <c r="J16" s="4">
        <f t="shared" si="4"/>
        <v>1.1447983014861998</v>
      </c>
      <c r="K16" s="4">
        <f t="shared" si="5"/>
        <v>0.47699929228591653</v>
      </c>
    </row>
    <row r="17" spans="3:16" x14ac:dyDescent="0.25">
      <c r="C17" t="s">
        <v>9</v>
      </c>
      <c r="D17">
        <v>4.05</v>
      </c>
      <c r="E17">
        <v>1.82</v>
      </c>
      <c r="F17">
        <f t="shared" si="0"/>
        <v>2.2299999999999995</v>
      </c>
      <c r="G17" s="20">
        <f t="shared" si="1"/>
        <v>1.2252747252747249</v>
      </c>
      <c r="H17" s="27">
        <f t="shared" si="2"/>
        <v>-0.10989010989010986</v>
      </c>
      <c r="I17" s="28">
        <f t="shared" si="3"/>
        <v>-0.13736263736263732</v>
      </c>
      <c r="J17" s="29">
        <f t="shared" si="4"/>
        <v>-0.29304029304029294</v>
      </c>
      <c r="K17" s="29">
        <f t="shared" si="5"/>
        <v>-0.12210012210012207</v>
      </c>
      <c r="L17" t="s">
        <v>68</v>
      </c>
      <c r="O17" t="s">
        <v>76</v>
      </c>
    </row>
    <row r="18" spans="3:16" x14ac:dyDescent="0.25">
      <c r="C18" t="s">
        <v>10</v>
      </c>
      <c r="D18">
        <v>2.4</v>
      </c>
      <c r="E18">
        <v>0.95</v>
      </c>
      <c r="F18">
        <f t="shared" si="0"/>
        <v>1.45</v>
      </c>
      <c r="G18" s="20">
        <f t="shared" si="1"/>
        <v>1.5263157894736843</v>
      </c>
      <c r="H18" s="18">
        <f t="shared" si="2"/>
        <v>1.0526315789473694E-2</v>
      </c>
      <c r="I18" s="6">
        <f t="shared" si="3"/>
        <v>1.3157894736842117E-2</v>
      </c>
      <c r="J18" s="4">
        <f t="shared" si="4"/>
        <v>2.807017543859652E-2</v>
      </c>
      <c r="K18" s="4">
        <f t="shared" si="5"/>
        <v>1.169590643274855E-2</v>
      </c>
      <c r="O18" t="s">
        <v>75</v>
      </c>
    </row>
    <row r="19" spans="3:16" x14ac:dyDescent="0.25">
      <c r="C19" t="s">
        <v>11</v>
      </c>
      <c r="D19">
        <v>1.78</v>
      </c>
      <c r="E19">
        <v>0.6</v>
      </c>
      <c r="F19">
        <f t="shared" si="0"/>
        <v>1.1800000000000002</v>
      </c>
      <c r="G19" s="20">
        <f t="shared" si="1"/>
        <v>1.966666666666667</v>
      </c>
      <c r="H19" s="18">
        <f t="shared" si="2"/>
        <v>0.18666666666666684</v>
      </c>
      <c r="I19" s="6">
        <f t="shared" si="3"/>
        <v>0.23333333333333353</v>
      </c>
      <c r="J19" s="4">
        <f t="shared" si="4"/>
        <v>0.49777777777777826</v>
      </c>
      <c r="K19" s="4">
        <f t="shared" si="5"/>
        <v>0.2074074074074076</v>
      </c>
    </row>
    <row r="20" spans="3:16" x14ac:dyDescent="0.25">
      <c r="C20" t="s">
        <v>63</v>
      </c>
      <c r="E20">
        <f>SUM(E8:E19)</f>
        <v>19.18</v>
      </c>
    </row>
    <row r="22" spans="3:16" x14ac:dyDescent="0.25">
      <c r="C22" s="30" t="s">
        <v>92</v>
      </c>
    </row>
    <row r="24" spans="3:16" x14ac:dyDescent="0.25">
      <c r="C24" s="10" t="s">
        <v>54</v>
      </c>
      <c r="F24" s="9">
        <v>200</v>
      </c>
      <c r="G24" s="10" t="s">
        <v>43</v>
      </c>
    </row>
    <row r="25" spans="3:16" x14ac:dyDescent="0.25">
      <c r="C25" t="s">
        <v>40</v>
      </c>
      <c r="J25" t="s">
        <v>55</v>
      </c>
    </row>
    <row r="26" spans="3:16" x14ac:dyDescent="0.25">
      <c r="C26" t="s">
        <v>23</v>
      </c>
      <c r="J26" t="s">
        <v>23</v>
      </c>
    </row>
    <row r="27" spans="3:16" x14ac:dyDescent="0.25">
      <c r="C27" s="3">
        <f>D14/12*100*7.48</f>
        <v>503.65333333333331</v>
      </c>
      <c r="D27" t="s">
        <v>17</v>
      </c>
      <c r="E27" t="s">
        <v>18</v>
      </c>
      <c r="J27" s="3">
        <f>(D14*0.4)/12*100*7.48</f>
        <v>201.46133333333339</v>
      </c>
      <c r="K27" t="s">
        <v>17</v>
      </c>
      <c r="L27" t="s">
        <v>18</v>
      </c>
    </row>
    <row r="28" spans="3:16" x14ac:dyDescent="0.25">
      <c r="C28">
        <v>150</v>
      </c>
      <c r="D28" t="s">
        <v>34</v>
      </c>
      <c r="E28" t="s">
        <v>19</v>
      </c>
      <c r="J28">
        <v>150</v>
      </c>
      <c r="K28" t="s">
        <v>34</v>
      </c>
      <c r="L28" t="s">
        <v>19</v>
      </c>
    </row>
    <row r="29" spans="3:16" x14ac:dyDescent="0.25">
      <c r="C29">
        <v>60</v>
      </c>
      <c r="D29" t="s">
        <v>35</v>
      </c>
      <c r="E29" t="s">
        <v>36</v>
      </c>
      <c r="J29">
        <v>60</v>
      </c>
      <c r="K29" t="s">
        <v>35</v>
      </c>
      <c r="L29" t="s">
        <v>36</v>
      </c>
    </row>
    <row r="30" spans="3:16" x14ac:dyDescent="0.25">
      <c r="C30" s="9"/>
      <c r="D30" t="s">
        <v>34</v>
      </c>
      <c r="E30" s="14" t="s">
        <v>53</v>
      </c>
      <c r="J30" s="9"/>
      <c r="K30" t="s">
        <v>34</v>
      </c>
      <c r="L30" s="14" t="s">
        <v>53</v>
      </c>
      <c r="P30" t="s">
        <v>117</v>
      </c>
    </row>
    <row r="31" spans="3:16" x14ac:dyDescent="0.25">
      <c r="C31" s="3">
        <f>C27-C28-C29-C30</f>
        <v>293.65333333333331</v>
      </c>
      <c r="D31" t="s">
        <v>42</v>
      </c>
      <c r="J31" s="3">
        <f>J27-J28-J29-J30</f>
        <v>-8.5386666666666144</v>
      </c>
      <c r="K31" t="s">
        <v>41</v>
      </c>
    </row>
    <row r="32" spans="3:16" x14ac:dyDescent="0.25">
      <c r="C32" s="3">
        <f>C27</f>
        <v>503.65333333333331</v>
      </c>
      <c r="D32" t="s">
        <v>37</v>
      </c>
      <c r="E32" t="s">
        <v>38</v>
      </c>
      <c r="J32" s="3">
        <f>J27</f>
        <v>201.46133333333339</v>
      </c>
      <c r="K32" t="s">
        <v>37</v>
      </c>
      <c r="L32" t="s">
        <v>38</v>
      </c>
    </row>
    <row r="33" spans="3:13" x14ac:dyDescent="0.25">
      <c r="C33" s="3"/>
    </row>
    <row r="34" spans="3:13" x14ac:dyDescent="0.25">
      <c r="D34" t="s">
        <v>45</v>
      </c>
      <c r="F34" t="s">
        <v>47</v>
      </c>
      <c r="K34" t="s">
        <v>45</v>
      </c>
      <c r="M34" t="s">
        <v>47</v>
      </c>
    </row>
    <row r="35" spans="3:13" x14ac:dyDescent="0.25">
      <c r="C35">
        <v>1</v>
      </c>
      <c r="D35" t="s">
        <v>48</v>
      </c>
      <c r="E35" s="11">
        <f>C$31+((F$24-100)*C$32/100)</f>
        <v>797.30666666666662</v>
      </c>
      <c r="F35" t="s">
        <v>46</v>
      </c>
      <c r="J35">
        <v>1</v>
      </c>
      <c r="K35" t="s">
        <v>48</v>
      </c>
      <c r="L35" s="11">
        <f>J$31+((F$24-100)*J$32/100)</f>
        <v>192.92266666666677</v>
      </c>
      <c r="M35" t="s">
        <v>46</v>
      </c>
    </row>
    <row r="36" spans="3:13" x14ac:dyDescent="0.25">
      <c r="C36">
        <v>2</v>
      </c>
      <c r="D36" t="s">
        <v>44</v>
      </c>
      <c r="E36" s="11">
        <f>E35*C$36</f>
        <v>1594.6133333333332</v>
      </c>
      <c r="F36" t="s">
        <v>46</v>
      </c>
      <c r="J36">
        <v>2</v>
      </c>
      <c r="K36" t="s">
        <v>44</v>
      </c>
      <c r="L36" s="11">
        <f t="shared" ref="L36:L40" si="6">L35*J$36</f>
        <v>385.84533333333354</v>
      </c>
      <c r="M36" t="s">
        <v>46</v>
      </c>
    </row>
    <row r="37" spans="3:13" x14ac:dyDescent="0.25">
      <c r="C37">
        <v>3</v>
      </c>
      <c r="D37" t="s">
        <v>44</v>
      </c>
      <c r="E37" s="11">
        <f>E36*C$36</f>
        <v>3189.2266666666665</v>
      </c>
      <c r="F37" t="s">
        <v>46</v>
      </c>
      <c r="J37">
        <v>3</v>
      </c>
      <c r="K37" t="s">
        <v>44</v>
      </c>
      <c r="L37" s="11">
        <f t="shared" si="6"/>
        <v>771.69066666666708</v>
      </c>
      <c r="M37" t="s">
        <v>46</v>
      </c>
    </row>
    <row r="38" spans="3:13" x14ac:dyDescent="0.25">
      <c r="C38">
        <v>4</v>
      </c>
      <c r="D38" t="s">
        <v>44</v>
      </c>
      <c r="E38" s="11">
        <f>E37*C$36</f>
        <v>6378.4533333333329</v>
      </c>
      <c r="F38" t="s">
        <v>46</v>
      </c>
      <c r="J38">
        <v>4</v>
      </c>
      <c r="K38" t="s">
        <v>44</v>
      </c>
      <c r="L38" s="11">
        <f t="shared" si="6"/>
        <v>1543.3813333333342</v>
      </c>
      <c r="M38" t="s">
        <v>46</v>
      </c>
    </row>
    <row r="39" spans="3:13" x14ac:dyDescent="0.25">
      <c r="C39">
        <v>5</v>
      </c>
      <c r="D39" t="s">
        <v>44</v>
      </c>
      <c r="E39" s="11">
        <f>E38*C$36</f>
        <v>12756.906666666666</v>
      </c>
      <c r="F39" t="s">
        <v>46</v>
      </c>
      <c r="J39">
        <v>5</v>
      </c>
      <c r="K39" t="s">
        <v>44</v>
      </c>
      <c r="L39" s="11">
        <f t="shared" si="6"/>
        <v>3086.7626666666683</v>
      </c>
      <c r="M39" t="s">
        <v>46</v>
      </c>
    </row>
    <row r="40" spans="3:13" x14ac:dyDescent="0.25">
      <c r="C40">
        <v>6</v>
      </c>
      <c r="D40" t="s">
        <v>44</v>
      </c>
      <c r="E40" s="11">
        <f>E39*C$36</f>
        <v>25513.813333333332</v>
      </c>
      <c r="F40" t="s">
        <v>46</v>
      </c>
      <c r="J40">
        <v>6</v>
      </c>
      <c r="K40" t="s">
        <v>44</v>
      </c>
      <c r="L40" s="11">
        <f t="shared" si="6"/>
        <v>6173.5253333333367</v>
      </c>
      <c r="M40" t="s">
        <v>46</v>
      </c>
    </row>
  </sheetData>
  <hyperlinks>
    <hyperlink ref="E4" r:id="rId1" xr:uid="{2C10E9AF-9F00-4C65-8A49-BAD849BF1B3E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6F23-9612-421A-9BCB-90F5FD0F1497}">
  <dimension ref="B2:P40"/>
  <sheetViews>
    <sheetView topLeftCell="A20" zoomScaleNormal="100" workbookViewId="0">
      <selection activeCell="P30" sqref="P30"/>
    </sheetView>
  </sheetViews>
  <sheetFormatPr defaultRowHeight="15" x14ac:dyDescent="0.25"/>
  <cols>
    <col min="2" max="2" width="15.7109375" customWidth="1"/>
    <col min="7" max="7" width="9.140625" customWidth="1"/>
    <col min="9" max="9" width="11.7109375" customWidth="1"/>
    <col min="10" max="10" width="11" customWidth="1"/>
  </cols>
  <sheetData>
    <row r="2" spans="2:15" x14ac:dyDescent="0.25">
      <c r="B2" s="10" t="s">
        <v>110</v>
      </c>
      <c r="C2" s="30" t="s">
        <v>100</v>
      </c>
    </row>
    <row r="4" spans="2:15" x14ac:dyDescent="0.25">
      <c r="E4" s="1" t="s">
        <v>39</v>
      </c>
    </row>
    <row r="5" spans="2:15" x14ac:dyDescent="0.25">
      <c r="D5" t="s">
        <v>13</v>
      </c>
      <c r="E5" t="s">
        <v>13</v>
      </c>
      <c r="F5" t="s">
        <v>13</v>
      </c>
      <c r="G5" t="s">
        <v>29</v>
      </c>
      <c r="I5" t="s">
        <v>28</v>
      </c>
      <c r="K5" t="s">
        <v>28</v>
      </c>
    </row>
    <row r="6" spans="2:15" ht="45" x14ac:dyDescent="0.25">
      <c r="B6" t="s">
        <v>25</v>
      </c>
      <c r="D6" t="s">
        <v>12</v>
      </c>
      <c r="E6" t="s">
        <v>14</v>
      </c>
      <c r="F6" t="s">
        <v>15</v>
      </c>
      <c r="G6" s="2" t="s">
        <v>24</v>
      </c>
      <c r="H6" s="2" t="s">
        <v>24</v>
      </c>
      <c r="I6" s="2" t="s">
        <v>27</v>
      </c>
      <c r="J6" s="2" t="s">
        <v>27</v>
      </c>
      <c r="K6" s="2" t="s">
        <v>26</v>
      </c>
      <c r="L6" s="5" t="s">
        <v>33</v>
      </c>
    </row>
    <row r="7" spans="2:15" x14ac:dyDescent="0.25">
      <c r="C7" t="s">
        <v>22</v>
      </c>
      <c r="G7" t="s">
        <v>21</v>
      </c>
      <c r="H7" t="s">
        <v>20</v>
      </c>
      <c r="I7" t="s">
        <v>30</v>
      </c>
      <c r="J7" t="s">
        <v>31</v>
      </c>
      <c r="K7" t="s">
        <v>32</v>
      </c>
    </row>
    <row r="8" spans="2:15" x14ac:dyDescent="0.25">
      <c r="C8" t="s">
        <v>0</v>
      </c>
      <c r="D8">
        <v>2.35</v>
      </c>
      <c r="E8">
        <v>0.66</v>
      </c>
      <c r="F8">
        <f>D8-E8</f>
        <v>1.69</v>
      </c>
      <c r="G8" s="20">
        <f>F8/E8</f>
        <v>2.5606060606060606</v>
      </c>
      <c r="H8" s="18">
        <f>((D8*0.4)-E8)/E8</f>
        <v>0.42424242424242425</v>
      </c>
      <c r="I8" s="6">
        <f>H8/0.8</f>
        <v>0.53030303030303028</v>
      </c>
      <c r="J8" s="4">
        <f>H8/0.375</f>
        <v>1.1313131313131313</v>
      </c>
      <c r="K8" s="4">
        <f>H8/0.9</f>
        <v>0.4713804713804714</v>
      </c>
    </row>
    <row r="9" spans="2:15" x14ac:dyDescent="0.25">
      <c r="C9" t="s">
        <v>1</v>
      </c>
      <c r="D9">
        <v>2.63</v>
      </c>
      <c r="E9">
        <v>0.68</v>
      </c>
      <c r="F9">
        <f t="shared" ref="F9:F19" si="0">D9-E9</f>
        <v>1.9499999999999997</v>
      </c>
      <c r="G9" s="20">
        <f t="shared" ref="G9:G19" si="1">F9/E9</f>
        <v>2.867647058823529</v>
      </c>
      <c r="H9" s="18">
        <f t="shared" ref="H9:H19" si="2">((D9*0.4)-E9)/E9</f>
        <v>0.54705882352941171</v>
      </c>
      <c r="I9" s="6">
        <f t="shared" ref="I9:I19" si="3">H9/0.8</f>
        <v>0.68382352941176461</v>
      </c>
      <c r="J9" s="4">
        <f t="shared" ref="J9:J19" si="4">H9/0.375</f>
        <v>1.4588235294117646</v>
      </c>
      <c r="K9" s="4">
        <f t="shared" ref="K9:K19" si="5">H9/0.9</f>
        <v>0.60784313725490191</v>
      </c>
      <c r="O9" s="12" t="s">
        <v>49</v>
      </c>
    </row>
    <row r="10" spans="2:15" x14ac:dyDescent="0.25">
      <c r="C10" t="s">
        <v>2</v>
      </c>
      <c r="D10">
        <v>4.41</v>
      </c>
      <c r="E10">
        <v>1.33</v>
      </c>
      <c r="F10">
        <f t="shared" si="0"/>
        <v>3.08</v>
      </c>
      <c r="G10" s="20">
        <f t="shared" si="1"/>
        <v>2.3157894736842106</v>
      </c>
      <c r="H10" s="18">
        <f t="shared" si="2"/>
        <v>0.32631578947368434</v>
      </c>
      <c r="I10" s="6">
        <f t="shared" si="3"/>
        <v>0.40789473684210542</v>
      </c>
      <c r="J10" s="4">
        <f t="shared" si="4"/>
        <v>0.8701754385964916</v>
      </c>
      <c r="K10" s="4">
        <f t="shared" si="5"/>
        <v>0.36257309941520482</v>
      </c>
      <c r="O10" t="s">
        <v>93</v>
      </c>
    </row>
    <row r="11" spans="2:15" x14ac:dyDescent="0.25">
      <c r="C11" t="s">
        <v>3</v>
      </c>
      <c r="D11">
        <v>5.53</v>
      </c>
      <c r="E11">
        <v>1.97</v>
      </c>
      <c r="F11">
        <f t="shared" si="0"/>
        <v>3.5600000000000005</v>
      </c>
      <c r="G11" s="23">
        <f t="shared" si="1"/>
        <v>1.8071065989847719</v>
      </c>
      <c r="H11" s="19">
        <f t="shared" si="2"/>
        <v>0.12284263959390875</v>
      </c>
      <c r="I11" s="8">
        <f t="shared" si="3"/>
        <v>0.15355329949238591</v>
      </c>
      <c r="J11" s="7">
        <f t="shared" si="4"/>
        <v>0.3275803722504233</v>
      </c>
      <c r="K11" s="7">
        <f t="shared" si="5"/>
        <v>0.13649182177100971</v>
      </c>
      <c r="O11" t="s">
        <v>94</v>
      </c>
    </row>
    <row r="12" spans="2:15" x14ac:dyDescent="0.25">
      <c r="C12" t="s">
        <v>4</v>
      </c>
      <c r="D12">
        <v>6.93</v>
      </c>
      <c r="E12">
        <v>3.33</v>
      </c>
      <c r="F12">
        <f t="shared" si="0"/>
        <v>3.5999999999999996</v>
      </c>
      <c r="G12" s="20">
        <f t="shared" si="1"/>
        <v>1.0810810810810809</v>
      </c>
      <c r="H12" s="24">
        <f t="shared" si="2"/>
        <v>-0.16756756756756752</v>
      </c>
      <c r="I12" s="25">
        <f t="shared" si="3"/>
        <v>-0.2094594594594594</v>
      </c>
      <c r="J12" s="26">
        <f t="shared" si="4"/>
        <v>-0.44684684684684672</v>
      </c>
      <c r="K12" s="26">
        <f t="shared" si="5"/>
        <v>-0.18618618618618613</v>
      </c>
      <c r="L12" t="s">
        <v>85</v>
      </c>
      <c r="O12" t="s">
        <v>86</v>
      </c>
    </row>
    <row r="13" spans="2:15" x14ac:dyDescent="0.25">
      <c r="C13" t="s">
        <v>5</v>
      </c>
      <c r="D13">
        <v>7.73</v>
      </c>
      <c r="E13">
        <v>3.6</v>
      </c>
      <c r="F13">
        <f t="shared" si="0"/>
        <v>4.1300000000000008</v>
      </c>
      <c r="G13" s="20">
        <f t="shared" si="1"/>
        <v>1.1472222222222224</v>
      </c>
      <c r="H13" s="24">
        <f t="shared" si="2"/>
        <v>-0.14111111111111099</v>
      </c>
      <c r="I13" s="25">
        <f t="shared" si="3"/>
        <v>-0.17638888888888873</v>
      </c>
      <c r="J13" s="26">
        <f t="shared" si="4"/>
        <v>-0.37629629629629596</v>
      </c>
      <c r="K13" s="26">
        <f t="shared" si="5"/>
        <v>-0.15679012345679</v>
      </c>
      <c r="O13" t="s">
        <v>88</v>
      </c>
    </row>
    <row r="14" spans="2:15" x14ac:dyDescent="0.25">
      <c r="C14" t="s">
        <v>6</v>
      </c>
      <c r="D14">
        <v>7.63</v>
      </c>
      <c r="E14">
        <v>1.93</v>
      </c>
      <c r="F14" s="13">
        <f t="shared" si="0"/>
        <v>5.7</v>
      </c>
      <c r="G14" s="21">
        <f t="shared" si="1"/>
        <v>2.9533678756476687</v>
      </c>
      <c r="H14" s="22">
        <f t="shared" si="2"/>
        <v>0.58134715025906747</v>
      </c>
      <c r="I14" s="17">
        <f t="shared" si="3"/>
        <v>0.72668393782383434</v>
      </c>
      <c r="J14" s="16">
        <f t="shared" si="4"/>
        <v>1.5502590673575132</v>
      </c>
      <c r="K14" s="16">
        <f t="shared" si="5"/>
        <v>0.64594127806563051</v>
      </c>
      <c r="L14" s="15" t="s">
        <v>57</v>
      </c>
      <c r="O14" t="s">
        <v>87</v>
      </c>
    </row>
    <row r="15" spans="2:15" x14ac:dyDescent="0.25">
      <c r="C15" t="s">
        <v>7</v>
      </c>
      <c r="D15">
        <v>7.2</v>
      </c>
      <c r="E15">
        <v>2.5299999999999998</v>
      </c>
      <c r="F15">
        <f t="shared" si="0"/>
        <v>4.67</v>
      </c>
      <c r="G15" s="20">
        <f t="shared" si="1"/>
        <v>1.8458498023715417</v>
      </c>
      <c r="H15" s="18">
        <f t="shared" si="2"/>
        <v>0.13833992094861683</v>
      </c>
      <c r="I15" s="6">
        <f t="shared" si="3"/>
        <v>0.17292490118577103</v>
      </c>
      <c r="J15" s="4">
        <f t="shared" si="4"/>
        <v>0.36890645586297821</v>
      </c>
      <c r="K15" s="4">
        <f t="shared" si="5"/>
        <v>0.15371102327624092</v>
      </c>
    </row>
    <row r="16" spans="2:15" x14ac:dyDescent="0.25">
      <c r="C16" t="s">
        <v>8</v>
      </c>
      <c r="D16">
        <v>5.54</v>
      </c>
      <c r="E16">
        <v>2.0499999999999998</v>
      </c>
      <c r="F16">
        <f t="shared" si="0"/>
        <v>3.49</v>
      </c>
      <c r="G16" s="20">
        <f t="shared" si="1"/>
        <v>1.7024390243902441</v>
      </c>
      <c r="H16" s="18">
        <f t="shared" si="2"/>
        <v>8.0975609756097744E-2</v>
      </c>
      <c r="I16" s="6">
        <f t="shared" si="3"/>
        <v>0.10121951219512218</v>
      </c>
      <c r="J16" s="4">
        <f t="shared" si="4"/>
        <v>0.21593495934959397</v>
      </c>
      <c r="K16" s="4">
        <f t="shared" si="5"/>
        <v>8.9972899728997496E-2</v>
      </c>
      <c r="O16" t="s">
        <v>77</v>
      </c>
    </row>
    <row r="17" spans="3:16" x14ac:dyDescent="0.25">
      <c r="C17" t="s">
        <v>9</v>
      </c>
      <c r="D17">
        <v>4.1900000000000004</v>
      </c>
      <c r="E17">
        <v>1.98</v>
      </c>
      <c r="F17">
        <f t="shared" si="0"/>
        <v>2.2100000000000004</v>
      </c>
      <c r="G17" s="20">
        <f t="shared" si="1"/>
        <v>1.1161616161616164</v>
      </c>
      <c r="H17" s="24">
        <f t="shared" si="2"/>
        <v>-0.15353535353535344</v>
      </c>
      <c r="I17" s="25">
        <f t="shared" si="3"/>
        <v>-0.19191919191919179</v>
      </c>
      <c r="J17" s="26">
        <f t="shared" si="4"/>
        <v>-0.4094276094276092</v>
      </c>
      <c r="K17" s="26">
        <f t="shared" si="5"/>
        <v>-0.17059483726150382</v>
      </c>
    </row>
    <row r="18" spans="3:16" x14ac:dyDescent="0.25">
      <c r="C18" t="s">
        <v>10</v>
      </c>
      <c r="D18">
        <v>2.61</v>
      </c>
      <c r="E18">
        <v>1.41</v>
      </c>
      <c r="F18">
        <f t="shared" si="0"/>
        <v>1.2</v>
      </c>
      <c r="G18" s="20">
        <f t="shared" si="1"/>
        <v>0.85106382978723405</v>
      </c>
      <c r="H18" s="24">
        <f t="shared" si="2"/>
        <v>-0.25957446808510631</v>
      </c>
      <c r="I18" s="25">
        <f t="shared" si="3"/>
        <v>-0.32446808510638286</v>
      </c>
      <c r="J18" s="26">
        <f t="shared" si="4"/>
        <v>-0.69219858156028347</v>
      </c>
      <c r="K18" s="26">
        <f t="shared" si="5"/>
        <v>-0.28841607565011812</v>
      </c>
      <c r="L18" t="s">
        <v>78</v>
      </c>
    </row>
    <row r="19" spans="3:16" x14ac:dyDescent="0.25">
      <c r="C19" t="s">
        <v>11</v>
      </c>
      <c r="D19">
        <v>2.33</v>
      </c>
      <c r="E19">
        <v>0.73</v>
      </c>
      <c r="F19">
        <f t="shared" si="0"/>
        <v>1.6</v>
      </c>
      <c r="G19" s="20">
        <f t="shared" si="1"/>
        <v>2.1917808219178085</v>
      </c>
      <c r="H19" s="24">
        <f t="shared" si="2"/>
        <v>0.27671232876712337</v>
      </c>
      <c r="I19" s="25">
        <f t="shared" si="3"/>
        <v>0.34589041095890422</v>
      </c>
      <c r="J19" s="26">
        <f t="shared" si="4"/>
        <v>0.73789954337899566</v>
      </c>
      <c r="K19" s="26">
        <f t="shared" si="5"/>
        <v>0.30745814307458152</v>
      </c>
      <c r="L19" t="s">
        <v>69</v>
      </c>
    </row>
    <row r="20" spans="3:16" x14ac:dyDescent="0.25">
      <c r="C20" t="s">
        <v>64</v>
      </c>
      <c r="E20">
        <f>SUM(E8:E19)</f>
        <v>22.200000000000003</v>
      </c>
    </row>
    <row r="22" spans="3:16" x14ac:dyDescent="0.25">
      <c r="C22" s="30" t="s">
        <v>92</v>
      </c>
    </row>
    <row r="23" spans="3:16" x14ac:dyDescent="0.25">
      <c r="C23" s="30"/>
    </row>
    <row r="24" spans="3:16" x14ac:dyDescent="0.25">
      <c r="C24" s="10" t="s">
        <v>54</v>
      </c>
      <c r="F24" s="9">
        <v>200</v>
      </c>
      <c r="G24" s="10" t="s">
        <v>43</v>
      </c>
    </row>
    <row r="25" spans="3:16" x14ac:dyDescent="0.25">
      <c r="C25" t="s">
        <v>40</v>
      </c>
      <c r="J25" t="s">
        <v>55</v>
      </c>
    </row>
    <row r="26" spans="3:16" x14ac:dyDescent="0.25">
      <c r="C26" t="s">
        <v>23</v>
      </c>
      <c r="J26" t="s">
        <v>23</v>
      </c>
    </row>
    <row r="27" spans="3:16" x14ac:dyDescent="0.25">
      <c r="C27" s="3">
        <f>D14/12*100*7.48</f>
        <v>475.60333333333335</v>
      </c>
      <c r="D27" t="s">
        <v>17</v>
      </c>
      <c r="E27" t="s">
        <v>18</v>
      </c>
      <c r="J27" s="3">
        <f>(D14*0.4)/12*100*7.48</f>
        <v>190.24133333333339</v>
      </c>
      <c r="K27" t="s">
        <v>17</v>
      </c>
      <c r="L27" t="s">
        <v>18</v>
      </c>
    </row>
    <row r="28" spans="3:16" x14ac:dyDescent="0.25">
      <c r="C28">
        <v>150</v>
      </c>
      <c r="D28" t="s">
        <v>34</v>
      </c>
      <c r="E28" t="s">
        <v>19</v>
      </c>
      <c r="J28">
        <v>150</v>
      </c>
      <c r="K28" t="s">
        <v>34</v>
      </c>
      <c r="L28" t="s">
        <v>19</v>
      </c>
    </row>
    <row r="29" spans="3:16" x14ac:dyDescent="0.25">
      <c r="C29">
        <v>60</v>
      </c>
      <c r="D29" t="s">
        <v>35</v>
      </c>
      <c r="E29" t="s">
        <v>36</v>
      </c>
      <c r="J29">
        <v>60</v>
      </c>
      <c r="K29" t="s">
        <v>35</v>
      </c>
      <c r="L29" t="s">
        <v>36</v>
      </c>
    </row>
    <row r="30" spans="3:16" x14ac:dyDescent="0.25">
      <c r="C30" s="9"/>
      <c r="D30" t="s">
        <v>34</v>
      </c>
      <c r="E30" s="14" t="s">
        <v>53</v>
      </c>
      <c r="J30" s="9"/>
      <c r="K30" t="s">
        <v>34</v>
      </c>
      <c r="L30" s="14" t="s">
        <v>53</v>
      </c>
      <c r="P30" t="s">
        <v>117</v>
      </c>
    </row>
    <row r="31" spans="3:16" x14ac:dyDescent="0.25">
      <c r="C31" s="3">
        <f>C27-C28-C29-C30</f>
        <v>265.60333333333335</v>
      </c>
      <c r="D31" t="s">
        <v>42</v>
      </c>
      <c r="J31" s="3">
        <f>J27-J28-J29-J30</f>
        <v>-19.758666666666613</v>
      </c>
      <c r="K31" t="s">
        <v>41</v>
      </c>
    </row>
    <row r="32" spans="3:16" x14ac:dyDescent="0.25">
      <c r="C32" s="3">
        <f>C27</f>
        <v>475.60333333333335</v>
      </c>
      <c r="D32" t="s">
        <v>37</v>
      </c>
      <c r="E32" t="s">
        <v>38</v>
      </c>
      <c r="J32" s="3">
        <f>J27</f>
        <v>190.24133333333339</v>
      </c>
      <c r="K32" t="s">
        <v>37</v>
      </c>
      <c r="L32" t="s">
        <v>38</v>
      </c>
    </row>
    <row r="33" spans="3:13" x14ac:dyDescent="0.25">
      <c r="C33" s="3"/>
    </row>
    <row r="34" spans="3:13" x14ac:dyDescent="0.25">
      <c r="D34" t="s">
        <v>45</v>
      </c>
      <c r="F34" t="s">
        <v>47</v>
      </c>
      <c r="K34" t="s">
        <v>45</v>
      </c>
      <c r="M34" t="s">
        <v>47</v>
      </c>
    </row>
    <row r="35" spans="3:13" x14ac:dyDescent="0.25">
      <c r="C35">
        <v>1</v>
      </c>
      <c r="D35" t="s">
        <v>48</v>
      </c>
      <c r="E35" s="11">
        <f>C$31+((F$24-100)*C$32/100)</f>
        <v>741.20666666666671</v>
      </c>
      <c r="F35" t="s">
        <v>46</v>
      </c>
      <c r="J35">
        <v>1</v>
      </c>
      <c r="K35" t="s">
        <v>48</v>
      </c>
      <c r="L35" s="11">
        <f>J$31+((F$24-100)*J$32/100)</f>
        <v>170.48266666666677</v>
      </c>
      <c r="M35" t="s">
        <v>46</v>
      </c>
    </row>
    <row r="36" spans="3:13" x14ac:dyDescent="0.25">
      <c r="C36">
        <v>2</v>
      </c>
      <c r="D36" t="s">
        <v>44</v>
      </c>
      <c r="E36" s="11">
        <f>E35*C$36</f>
        <v>1482.4133333333334</v>
      </c>
      <c r="F36" t="s">
        <v>46</v>
      </c>
      <c r="J36">
        <v>2</v>
      </c>
      <c r="K36" t="s">
        <v>44</v>
      </c>
      <c r="L36" s="11">
        <f t="shared" ref="L36:L40" si="6">L35*J$36</f>
        <v>340.96533333333355</v>
      </c>
      <c r="M36" t="s">
        <v>46</v>
      </c>
    </row>
    <row r="37" spans="3:13" x14ac:dyDescent="0.25">
      <c r="C37">
        <v>3</v>
      </c>
      <c r="D37" t="s">
        <v>44</v>
      </c>
      <c r="E37" s="11">
        <f>E36*C$36</f>
        <v>2964.8266666666668</v>
      </c>
      <c r="F37" t="s">
        <v>46</v>
      </c>
      <c r="J37">
        <v>3</v>
      </c>
      <c r="K37" t="s">
        <v>44</v>
      </c>
      <c r="L37" s="11">
        <f t="shared" si="6"/>
        <v>681.93066666666709</v>
      </c>
      <c r="M37" t="s">
        <v>46</v>
      </c>
    </row>
    <row r="38" spans="3:13" x14ac:dyDescent="0.25">
      <c r="C38">
        <v>4</v>
      </c>
      <c r="D38" t="s">
        <v>44</v>
      </c>
      <c r="E38" s="11">
        <f>E37*C$36</f>
        <v>5929.6533333333336</v>
      </c>
      <c r="F38" t="s">
        <v>46</v>
      </c>
      <c r="J38">
        <v>4</v>
      </c>
      <c r="K38" t="s">
        <v>44</v>
      </c>
      <c r="L38" s="11">
        <f t="shared" si="6"/>
        <v>1363.8613333333342</v>
      </c>
      <c r="M38" t="s">
        <v>46</v>
      </c>
    </row>
    <row r="39" spans="3:13" x14ac:dyDescent="0.25">
      <c r="C39">
        <v>5</v>
      </c>
      <c r="D39" t="s">
        <v>44</v>
      </c>
      <c r="E39" s="11">
        <f>E38*C$36</f>
        <v>11859.306666666667</v>
      </c>
      <c r="F39" t="s">
        <v>46</v>
      </c>
      <c r="J39">
        <v>5</v>
      </c>
      <c r="K39" t="s">
        <v>44</v>
      </c>
      <c r="L39" s="11">
        <f t="shared" si="6"/>
        <v>2727.7226666666684</v>
      </c>
      <c r="M39" t="s">
        <v>46</v>
      </c>
    </row>
    <row r="40" spans="3:13" x14ac:dyDescent="0.25">
      <c r="C40">
        <v>6</v>
      </c>
      <c r="D40" t="s">
        <v>44</v>
      </c>
      <c r="E40" s="11">
        <f>E39*C$36</f>
        <v>23718.613333333335</v>
      </c>
      <c r="F40" t="s">
        <v>46</v>
      </c>
      <c r="J40">
        <v>6</v>
      </c>
      <c r="K40" t="s">
        <v>44</v>
      </c>
      <c r="L40" s="11">
        <f t="shared" si="6"/>
        <v>5455.4453333333367</v>
      </c>
      <c r="M40" t="s">
        <v>46</v>
      </c>
    </row>
  </sheetData>
  <hyperlinks>
    <hyperlink ref="E4" r:id="rId1" display="https://www.weather.gov/wrh/Climate?wfo=lub" xr:uid="{A0496FB1-F75A-4787-845A-262061CE1C19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4CAE-C610-4DC8-90A4-8855C91CB434}">
  <dimension ref="B2:P40"/>
  <sheetViews>
    <sheetView topLeftCell="A17" workbookViewId="0">
      <selection activeCell="P30" sqref="P30"/>
    </sheetView>
  </sheetViews>
  <sheetFormatPr defaultRowHeight="15" x14ac:dyDescent="0.25"/>
  <cols>
    <col min="2" max="2" width="12" customWidth="1"/>
    <col min="7" max="7" width="9.140625" customWidth="1"/>
    <col min="9" max="9" width="11.7109375" customWidth="1"/>
    <col min="10" max="10" width="11" customWidth="1"/>
  </cols>
  <sheetData>
    <row r="2" spans="2:15" x14ac:dyDescent="0.25">
      <c r="B2" s="10" t="s">
        <v>111</v>
      </c>
      <c r="C2" s="30" t="s">
        <v>100</v>
      </c>
    </row>
    <row r="3" spans="2:15" x14ac:dyDescent="0.25">
      <c r="B3" s="10"/>
      <c r="C3" s="30"/>
    </row>
    <row r="4" spans="2:15" x14ac:dyDescent="0.25">
      <c r="E4" s="1" t="s">
        <v>16</v>
      </c>
    </row>
    <row r="5" spans="2:15" x14ac:dyDescent="0.25">
      <c r="D5" t="s">
        <v>13</v>
      </c>
      <c r="E5" t="s">
        <v>13</v>
      </c>
      <c r="F5" t="s">
        <v>13</v>
      </c>
      <c r="G5" t="s">
        <v>29</v>
      </c>
      <c r="I5" t="s">
        <v>28</v>
      </c>
      <c r="K5" t="s">
        <v>28</v>
      </c>
    </row>
    <row r="6" spans="2:15" ht="45" x14ac:dyDescent="0.25">
      <c r="B6" t="s">
        <v>25</v>
      </c>
      <c r="D6" t="s">
        <v>12</v>
      </c>
      <c r="E6" t="s">
        <v>14</v>
      </c>
      <c r="F6" t="s">
        <v>15</v>
      </c>
      <c r="G6" s="2" t="s">
        <v>24</v>
      </c>
      <c r="H6" s="2" t="s">
        <v>24</v>
      </c>
      <c r="I6" s="2" t="s">
        <v>27</v>
      </c>
      <c r="J6" s="2" t="s">
        <v>27</v>
      </c>
      <c r="K6" s="2" t="s">
        <v>26</v>
      </c>
      <c r="L6" s="5" t="s">
        <v>33</v>
      </c>
    </row>
    <row r="7" spans="2:15" x14ac:dyDescent="0.25">
      <c r="C7" t="s">
        <v>22</v>
      </c>
      <c r="G7" t="s">
        <v>21</v>
      </c>
      <c r="H7" t="s">
        <v>20</v>
      </c>
      <c r="I7" t="s">
        <v>30</v>
      </c>
      <c r="J7" t="s">
        <v>31</v>
      </c>
      <c r="K7" t="s">
        <v>32</v>
      </c>
    </row>
    <row r="8" spans="2:15" x14ac:dyDescent="0.25">
      <c r="C8" t="s">
        <v>0</v>
      </c>
      <c r="D8">
        <v>1.84</v>
      </c>
      <c r="E8">
        <v>0.39</v>
      </c>
      <c r="F8">
        <f>D8-E8</f>
        <v>1.4500000000000002</v>
      </c>
      <c r="G8" s="20">
        <f>F8/E8</f>
        <v>3.7179487179487181</v>
      </c>
      <c r="H8" s="18">
        <f>((D8*0.4)-E8)/E8</f>
        <v>0.88717948717948736</v>
      </c>
      <c r="I8" s="6">
        <f>H8/0.8</f>
        <v>1.108974358974359</v>
      </c>
      <c r="J8" s="4">
        <f>H8/0.375</f>
        <v>2.3658119658119663</v>
      </c>
      <c r="K8" s="4">
        <f>H8/0.9</f>
        <v>0.98575498575498588</v>
      </c>
    </row>
    <row r="9" spans="2:15" x14ac:dyDescent="0.25">
      <c r="C9" t="s">
        <v>1</v>
      </c>
      <c r="D9">
        <v>2.27</v>
      </c>
      <c r="E9">
        <v>0.28999999999999998</v>
      </c>
      <c r="F9">
        <f t="shared" ref="F9:F19" si="0">D9-E9</f>
        <v>1.98</v>
      </c>
      <c r="G9" s="20">
        <f t="shared" ref="G9:G19" si="1">F9/E9</f>
        <v>6.8275862068965525</v>
      </c>
      <c r="H9" s="18">
        <f t="shared" ref="H9:H19" si="2">((D9*0.4)-E9)/E9</f>
        <v>2.1310344827586212</v>
      </c>
      <c r="I9" s="6">
        <f t="shared" ref="I9:I19" si="3">H9/0.8</f>
        <v>2.6637931034482762</v>
      </c>
      <c r="J9" s="4">
        <f t="shared" ref="J9:J19" si="4">H9/0.375</f>
        <v>5.6827586206896568</v>
      </c>
      <c r="K9" s="4">
        <f t="shared" ref="K9:K19" si="5">H9/0.9</f>
        <v>2.3678160919540234</v>
      </c>
      <c r="O9" s="12" t="s">
        <v>49</v>
      </c>
    </row>
    <row r="10" spans="2:15" x14ac:dyDescent="0.25">
      <c r="C10" t="s">
        <v>2</v>
      </c>
      <c r="D10">
        <v>3.73</v>
      </c>
      <c r="E10">
        <v>0.73</v>
      </c>
      <c r="F10">
        <f t="shared" si="0"/>
        <v>3</v>
      </c>
      <c r="G10" s="20">
        <f t="shared" si="1"/>
        <v>4.1095890410958908</v>
      </c>
      <c r="H10" s="18">
        <f t="shared" si="2"/>
        <v>1.0438356164383562</v>
      </c>
      <c r="I10" s="6">
        <f t="shared" si="3"/>
        <v>1.3047945205479452</v>
      </c>
      <c r="J10" s="4">
        <f t="shared" si="4"/>
        <v>2.7835616438356166</v>
      </c>
      <c r="K10" s="4">
        <f t="shared" si="5"/>
        <v>1.1598173515981736</v>
      </c>
      <c r="O10" t="s">
        <v>93</v>
      </c>
    </row>
    <row r="11" spans="2:15" x14ac:dyDescent="0.25">
      <c r="C11" t="s">
        <v>3</v>
      </c>
      <c r="D11">
        <v>5.0599999999999996</v>
      </c>
      <c r="E11">
        <v>1.07</v>
      </c>
      <c r="F11">
        <f t="shared" si="0"/>
        <v>3.9899999999999993</v>
      </c>
      <c r="G11" s="21">
        <f t="shared" si="1"/>
        <v>3.7289719626168214</v>
      </c>
      <c r="H11" s="22">
        <f t="shared" si="2"/>
        <v>0.89158878504672889</v>
      </c>
      <c r="I11" s="17">
        <f t="shared" si="3"/>
        <v>1.1144859813084111</v>
      </c>
      <c r="J11" s="16">
        <f t="shared" si="4"/>
        <v>2.3775700934579436</v>
      </c>
      <c r="K11" s="16">
        <f t="shared" si="5"/>
        <v>0.99065420560747652</v>
      </c>
      <c r="L11" s="15" t="s">
        <v>57</v>
      </c>
      <c r="O11" t="s">
        <v>94</v>
      </c>
    </row>
    <row r="12" spans="2:15" x14ac:dyDescent="0.25">
      <c r="C12" t="s">
        <v>4</v>
      </c>
      <c r="D12">
        <v>5.89</v>
      </c>
      <c r="E12">
        <v>1.5</v>
      </c>
      <c r="F12">
        <f t="shared" si="0"/>
        <v>4.3899999999999997</v>
      </c>
      <c r="G12" s="20">
        <f t="shared" si="1"/>
        <v>2.9266666666666663</v>
      </c>
      <c r="H12" s="18">
        <f t="shared" si="2"/>
        <v>0.57066666666666654</v>
      </c>
      <c r="I12" s="6">
        <f t="shared" si="3"/>
        <v>0.71333333333333315</v>
      </c>
      <c r="J12" s="4">
        <f t="shared" si="4"/>
        <v>1.5217777777777775</v>
      </c>
      <c r="K12" s="4">
        <f t="shared" si="5"/>
        <v>0.6340740740740739</v>
      </c>
      <c r="O12" t="s">
        <v>60</v>
      </c>
    </row>
    <row r="13" spans="2:15" x14ac:dyDescent="0.25">
      <c r="C13" t="s">
        <v>5</v>
      </c>
      <c r="D13">
        <v>7.51</v>
      </c>
      <c r="E13">
        <v>2.08</v>
      </c>
      <c r="F13">
        <f t="shared" si="0"/>
        <v>5.43</v>
      </c>
      <c r="G13" s="20">
        <f t="shared" si="1"/>
        <v>2.6105769230769229</v>
      </c>
      <c r="H13" s="18">
        <f t="shared" si="2"/>
        <v>0.44423076923076921</v>
      </c>
      <c r="I13" s="6">
        <f t="shared" si="3"/>
        <v>0.55528846153846145</v>
      </c>
      <c r="J13" s="4">
        <f t="shared" si="4"/>
        <v>1.1846153846153846</v>
      </c>
      <c r="K13" s="4">
        <f t="shared" si="5"/>
        <v>0.49358974358974356</v>
      </c>
      <c r="O13" t="s">
        <v>61</v>
      </c>
    </row>
    <row r="14" spans="2:15" x14ac:dyDescent="0.25">
      <c r="C14" t="s">
        <v>6</v>
      </c>
      <c r="D14">
        <v>8.08</v>
      </c>
      <c r="E14">
        <v>2.1</v>
      </c>
      <c r="F14">
        <f t="shared" si="0"/>
        <v>5.98</v>
      </c>
      <c r="G14" s="20">
        <f t="shared" si="1"/>
        <v>2.8476190476190477</v>
      </c>
      <c r="H14" s="18">
        <f t="shared" si="2"/>
        <v>0.53904761904761911</v>
      </c>
      <c r="I14" s="6">
        <f t="shared" si="3"/>
        <v>0.67380952380952386</v>
      </c>
      <c r="J14" s="4">
        <f t="shared" si="4"/>
        <v>1.4374603174603175</v>
      </c>
      <c r="K14" s="4">
        <f t="shared" si="5"/>
        <v>0.598941798941799</v>
      </c>
      <c r="O14" t="s">
        <v>62</v>
      </c>
    </row>
    <row r="15" spans="2:15" x14ac:dyDescent="0.25">
      <c r="C15" t="s">
        <v>7</v>
      </c>
      <c r="D15">
        <v>7.29</v>
      </c>
      <c r="E15">
        <v>1.99</v>
      </c>
      <c r="F15">
        <f t="shared" si="0"/>
        <v>5.3</v>
      </c>
      <c r="G15" s="20">
        <f t="shared" si="1"/>
        <v>2.6633165829145726</v>
      </c>
      <c r="H15" s="18">
        <f t="shared" si="2"/>
        <v>0.46532663316582934</v>
      </c>
      <c r="I15" s="6">
        <f t="shared" si="3"/>
        <v>0.58165829145728665</v>
      </c>
      <c r="J15" s="4">
        <f t="shared" si="4"/>
        <v>1.240871021775545</v>
      </c>
      <c r="K15" s="4">
        <f t="shared" si="5"/>
        <v>0.51702959240647706</v>
      </c>
    </row>
    <row r="16" spans="2:15" x14ac:dyDescent="0.25">
      <c r="C16" t="s">
        <v>8</v>
      </c>
      <c r="D16">
        <v>5.61</v>
      </c>
      <c r="E16">
        <v>1.46</v>
      </c>
      <c r="F16">
        <f t="shared" si="0"/>
        <v>4.1500000000000004</v>
      </c>
      <c r="G16" s="20">
        <f t="shared" si="1"/>
        <v>2.842465753424658</v>
      </c>
      <c r="H16" s="18">
        <f t="shared" si="2"/>
        <v>0.53698630136986325</v>
      </c>
      <c r="I16" s="6">
        <f t="shared" si="3"/>
        <v>0.67123287671232901</v>
      </c>
      <c r="J16" s="4">
        <f t="shared" si="4"/>
        <v>1.4319634703196353</v>
      </c>
      <c r="K16" s="4">
        <f t="shared" si="5"/>
        <v>0.59665144596651476</v>
      </c>
      <c r="O16" t="s">
        <v>74</v>
      </c>
    </row>
    <row r="17" spans="3:16" x14ac:dyDescent="0.25">
      <c r="C17" t="s">
        <v>9</v>
      </c>
      <c r="D17">
        <v>4.05</v>
      </c>
      <c r="E17">
        <v>1.59</v>
      </c>
      <c r="F17">
        <f t="shared" si="0"/>
        <v>2.46</v>
      </c>
      <c r="G17" s="20">
        <f t="shared" si="1"/>
        <v>1.5471698113207546</v>
      </c>
      <c r="H17" s="18">
        <f t="shared" si="2"/>
        <v>1.8867924528301903E-2</v>
      </c>
      <c r="I17" s="6">
        <f t="shared" si="3"/>
        <v>2.3584905660377378E-2</v>
      </c>
      <c r="J17" s="4">
        <f t="shared" si="4"/>
        <v>5.0314465408805076E-2</v>
      </c>
      <c r="K17" s="4">
        <f t="shared" si="5"/>
        <v>2.0964360587002115E-2</v>
      </c>
      <c r="O17" t="s">
        <v>75</v>
      </c>
    </row>
    <row r="18" spans="3:16" x14ac:dyDescent="0.25">
      <c r="C18" t="s">
        <v>10</v>
      </c>
      <c r="D18">
        <v>2.4</v>
      </c>
      <c r="E18">
        <v>0.59</v>
      </c>
      <c r="F18">
        <f t="shared" si="0"/>
        <v>1.81</v>
      </c>
      <c r="G18" s="20">
        <f t="shared" si="1"/>
        <v>3.0677966101694918</v>
      </c>
      <c r="H18" s="18">
        <f t="shared" si="2"/>
        <v>0.6271186440677966</v>
      </c>
      <c r="I18" s="6">
        <f t="shared" si="3"/>
        <v>0.78389830508474567</v>
      </c>
      <c r="J18" s="4">
        <f t="shared" si="4"/>
        <v>1.6723163841807909</v>
      </c>
      <c r="K18" s="4">
        <f t="shared" si="5"/>
        <v>0.69679849340866284</v>
      </c>
    </row>
    <row r="19" spans="3:16" x14ac:dyDescent="0.25">
      <c r="C19" t="s">
        <v>11</v>
      </c>
      <c r="D19">
        <v>1.78</v>
      </c>
      <c r="E19">
        <v>0.42</v>
      </c>
      <c r="F19">
        <f t="shared" si="0"/>
        <v>1.36</v>
      </c>
      <c r="G19" s="20">
        <f t="shared" si="1"/>
        <v>3.2380952380952386</v>
      </c>
      <c r="H19" s="18">
        <f t="shared" si="2"/>
        <v>0.69523809523809543</v>
      </c>
      <c r="I19" s="6">
        <f t="shared" si="3"/>
        <v>0.86904761904761929</v>
      </c>
      <c r="J19" s="4">
        <f t="shared" si="4"/>
        <v>1.8539682539682545</v>
      </c>
      <c r="K19" s="4">
        <f t="shared" si="5"/>
        <v>0.77248677248677267</v>
      </c>
    </row>
    <row r="20" spans="3:16" x14ac:dyDescent="0.25">
      <c r="C20" t="s">
        <v>63</v>
      </c>
      <c r="E20">
        <f>SUM(E8:E19)</f>
        <v>14.209999999999999</v>
      </c>
    </row>
    <row r="22" spans="3:16" x14ac:dyDescent="0.25">
      <c r="C22" s="30" t="s">
        <v>92</v>
      </c>
    </row>
    <row r="23" spans="3:16" x14ac:dyDescent="0.25">
      <c r="C23" s="30"/>
    </row>
    <row r="24" spans="3:16" x14ac:dyDescent="0.25">
      <c r="C24" s="10" t="s">
        <v>54</v>
      </c>
      <c r="F24" s="9">
        <v>200</v>
      </c>
      <c r="G24" s="10" t="s">
        <v>43</v>
      </c>
    </row>
    <row r="25" spans="3:16" x14ac:dyDescent="0.25">
      <c r="C25" t="s">
        <v>40</v>
      </c>
      <c r="J25" t="s">
        <v>55</v>
      </c>
    </row>
    <row r="26" spans="3:16" x14ac:dyDescent="0.25">
      <c r="C26" t="s">
        <v>23</v>
      </c>
      <c r="J26" t="s">
        <v>23</v>
      </c>
    </row>
    <row r="27" spans="3:16" x14ac:dyDescent="0.25">
      <c r="C27" s="3">
        <f>D14/12*100*7.48</f>
        <v>503.65333333333331</v>
      </c>
      <c r="D27" t="s">
        <v>17</v>
      </c>
      <c r="E27" t="s">
        <v>18</v>
      </c>
      <c r="J27" s="3">
        <f>(D14*0.4)/12*100*7.48</f>
        <v>201.46133333333339</v>
      </c>
      <c r="K27" t="s">
        <v>17</v>
      </c>
      <c r="L27" t="s">
        <v>18</v>
      </c>
    </row>
    <row r="28" spans="3:16" x14ac:dyDescent="0.25">
      <c r="C28">
        <v>150</v>
      </c>
      <c r="D28" t="s">
        <v>34</v>
      </c>
      <c r="E28" t="s">
        <v>19</v>
      </c>
      <c r="J28">
        <v>150</v>
      </c>
      <c r="K28" t="s">
        <v>34</v>
      </c>
      <c r="L28" t="s">
        <v>19</v>
      </c>
    </row>
    <row r="29" spans="3:16" x14ac:dyDescent="0.25">
      <c r="C29">
        <v>60</v>
      </c>
      <c r="D29" t="s">
        <v>35</v>
      </c>
      <c r="E29" t="s">
        <v>36</v>
      </c>
      <c r="J29">
        <v>60</v>
      </c>
      <c r="K29" t="s">
        <v>35</v>
      </c>
      <c r="L29" t="s">
        <v>36</v>
      </c>
    </row>
    <row r="30" spans="3:16" x14ac:dyDescent="0.25">
      <c r="C30" s="9"/>
      <c r="D30" t="s">
        <v>34</v>
      </c>
      <c r="E30" s="14" t="s">
        <v>53</v>
      </c>
      <c r="J30" s="9"/>
      <c r="K30" t="s">
        <v>34</v>
      </c>
      <c r="L30" s="14" t="s">
        <v>53</v>
      </c>
      <c r="P30" t="s">
        <v>117</v>
      </c>
    </row>
    <row r="31" spans="3:16" x14ac:dyDescent="0.25">
      <c r="C31" s="3">
        <f>C27-C28-C29-C30</f>
        <v>293.65333333333331</v>
      </c>
      <c r="D31" t="s">
        <v>42</v>
      </c>
      <c r="J31" s="3">
        <f>J27-J28-J29-J30</f>
        <v>-8.5386666666666144</v>
      </c>
      <c r="K31" t="s">
        <v>41</v>
      </c>
    </row>
    <row r="32" spans="3:16" x14ac:dyDescent="0.25">
      <c r="C32" s="3">
        <f>C27</f>
        <v>503.65333333333331</v>
      </c>
      <c r="D32" t="s">
        <v>37</v>
      </c>
      <c r="E32" t="s">
        <v>38</v>
      </c>
      <c r="J32" s="3">
        <f>J27</f>
        <v>201.46133333333339</v>
      </c>
      <c r="K32" t="s">
        <v>37</v>
      </c>
      <c r="L32" t="s">
        <v>38</v>
      </c>
    </row>
    <row r="33" spans="3:13" x14ac:dyDescent="0.25">
      <c r="C33" s="3"/>
    </row>
    <row r="34" spans="3:13" x14ac:dyDescent="0.25">
      <c r="D34" t="s">
        <v>45</v>
      </c>
      <c r="F34" t="s">
        <v>47</v>
      </c>
      <c r="K34" t="s">
        <v>45</v>
      </c>
      <c r="M34" t="s">
        <v>47</v>
      </c>
    </row>
    <row r="35" spans="3:13" x14ac:dyDescent="0.25">
      <c r="C35">
        <v>1</v>
      </c>
      <c r="D35" t="s">
        <v>48</v>
      </c>
      <c r="E35" s="11">
        <f>C$31+((F$24-100)*C$32/100)</f>
        <v>797.30666666666662</v>
      </c>
      <c r="F35" t="s">
        <v>46</v>
      </c>
      <c r="J35">
        <v>1</v>
      </c>
      <c r="K35" t="s">
        <v>48</v>
      </c>
      <c r="L35" s="11">
        <f>J$31+((F$24-100)*J$32/100)</f>
        <v>192.92266666666677</v>
      </c>
      <c r="M35" t="s">
        <v>46</v>
      </c>
    </row>
    <row r="36" spans="3:13" x14ac:dyDescent="0.25">
      <c r="C36">
        <v>2</v>
      </c>
      <c r="D36" t="s">
        <v>44</v>
      </c>
      <c r="E36" s="11">
        <f>E35*C$36</f>
        <v>1594.6133333333332</v>
      </c>
      <c r="F36" t="s">
        <v>46</v>
      </c>
      <c r="J36">
        <v>2</v>
      </c>
      <c r="K36" t="s">
        <v>44</v>
      </c>
      <c r="L36" s="11">
        <f t="shared" ref="L36:L40" si="6">L35*J$36</f>
        <v>385.84533333333354</v>
      </c>
      <c r="M36" t="s">
        <v>46</v>
      </c>
    </row>
    <row r="37" spans="3:13" x14ac:dyDescent="0.25">
      <c r="C37">
        <v>3</v>
      </c>
      <c r="D37" t="s">
        <v>44</v>
      </c>
      <c r="E37" s="11">
        <f>E36*C$36</f>
        <v>3189.2266666666665</v>
      </c>
      <c r="F37" t="s">
        <v>46</v>
      </c>
      <c r="J37">
        <v>3</v>
      </c>
      <c r="K37" t="s">
        <v>44</v>
      </c>
      <c r="L37" s="11">
        <f t="shared" si="6"/>
        <v>771.69066666666708</v>
      </c>
      <c r="M37" t="s">
        <v>46</v>
      </c>
    </row>
    <row r="38" spans="3:13" x14ac:dyDescent="0.25">
      <c r="C38">
        <v>4</v>
      </c>
      <c r="D38" t="s">
        <v>44</v>
      </c>
      <c r="E38" s="11">
        <f>E37*C$36</f>
        <v>6378.4533333333329</v>
      </c>
      <c r="F38" t="s">
        <v>46</v>
      </c>
      <c r="J38">
        <v>4</v>
      </c>
      <c r="K38" t="s">
        <v>44</v>
      </c>
      <c r="L38" s="11">
        <f t="shared" si="6"/>
        <v>1543.3813333333342</v>
      </c>
      <c r="M38" t="s">
        <v>46</v>
      </c>
    </row>
    <row r="39" spans="3:13" x14ac:dyDescent="0.25">
      <c r="C39">
        <v>5</v>
      </c>
      <c r="D39" t="s">
        <v>44</v>
      </c>
      <c r="E39" s="11">
        <f>E38*C$36</f>
        <v>12756.906666666666</v>
      </c>
      <c r="F39" t="s">
        <v>46</v>
      </c>
      <c r="J39">
        <v>5</v>
      </c>
      <c r="K39" t="s">
        <v>44</v>
      </c>
      <c r="L39" s="11">
        <f t="shared" si="6"/>
        <v>3086.7626666666683</v>
      </c>
      <c r="M39" t="s">
        <v>46</v>
      </c>
    </row>
    <row r="40" spans="3:13" x14ac:dyDescent="0.25">
      <c r="C40">
        <v>6</v>
      </c>
      <c r="D40" t="s">
        <v>44</v>
      </c>
      <c r="E40" s="11">
        <f>E39*C$36</f>
        <v>25513.813333333332</v>
      </c>
      <c r="F40" t="s">
        <v>46</v>
      </c>
      <c r="J40">
        <v>6</v>
      </c>
      <c r="K40" t="s">
        <v>44</v>
      </c>
      <c r="L40" s="11">
        <f t="shared" si="6"/>
        <v>6173.5253333333367</v>
      </c>
      <c r="M40" t="s">
        <v>46</v>
      </c>
    </row>
  </sheetData>
  <hyperlinks>
    <hyperlink ref="E4" r:id="rId1" xr:uid="{83BD682A-97F5-42A2-BC97-FE0FDEA3FF3E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0D94-4DA8-48B0-BE56-448BE2410575}">
  <dimension ref="B3:P40"/>
  <sheetViews>
    <sheetView topLeftCell="A14" workbookViewId="0">
      <selection activeCell="P30" sqref="P30"/>
    </sheetView>
  </sheetViews>
  <sheetFormatPr defaultRowHeight="15" x14ac:dyDescent="0.25"/>
  <cols>
    <col min="2" max="2" width="12.140625" customWidth="1"/>
    <col min="7" max="7" width="9.140625" customWidth="1"/>
    <col min="9" max="9" width="11.7109375" customWidth="1"/>
    <col min="10" max="10" width="11" customWidth="1"/>
  </cols>
  <sheetData>
    <row r="3" spans="2:15" x14ac:dyDescent="0.25">
      <c r="B3" s="10" t="s">
        <v>113</v>
      </c>
      <c r="C3" s="30" t="s">
        <v>100</v>
      </c>
    </row>
    <row r="4" spans="2:15" x14ac:dyDescent="0.25">
      <c r="E4" s="1" t="s">
        <v>39</v>
      </c>
    </row>
    <row r="5" spans="2:15" x14ac:dyDescent="0.25">
      <c r="D5" t="s">
        <v>13</v>
      </c>
      <c r="E5" t="s">
        <v>13</v>
      </c>
      <c r="F5" t="s">
        <v>13</v>
      </c>
      <c r="G5" t="s">
        <v>29</v>
      </c>
      <c r="I5" t="s">
        <v>28</v>
      </c>
      <c r="K5" t="s">
        <v>28</v>
      </c>
    </row>
    <row r="6" spans="2:15" ht="45" x14ac:dyDescent="0.25">
      <c r="B6" t="s">
        <v>25</v>
      </c>
      <c r="D6" t="s">
        <v>12</v>
      </c>
      <c r="E6" t="s">
        <v>14</v>
      </c>
      <c r="F6" t="s">
        <v>15</v>
      </c>
      <c r="G6" s="2" t="s">
        <v>24</v>
      </c>
      <c r="H6" s="2" t="s">
        <v>24</v>
      </c>
      <c r="I6" s="2" t="s">
        <v>27</v>
      </c>
      <c r="J6" s="2" t="s">
        <v>27</v>
      </c>
      <c r="K6" s="2" t="s">
        <v>26</v>
      </c>
      <c r="L6" s="5" t="s">
        <v>33</v>
      </c>
    </row>
    <row r="7" spans="2:15" x14ac:dyDescent="0.25">
      <c r="C7" t="s">
        <v>22</v>
      </c>
      <c r="G7" t="s">
        <v>21</v>
      </c>
      <c r="H7" t="s">
        <v>20</v>
      </c>
      <c r="I7" t="s">
        <v>30</v>
      </c>
      <c r="J7" t="s">
        <v>31</v>
      </c>
      <c r="K7" t="s">
        <v>32</v>
      </c>
    </row>
    <row r="8" spans="2:15" x14ac:dyDescent="0.25">
      <c r="C8" t="s">
        <v>0</v>
      </c>
      <c r="D8">
        <v>2.35</v>
      </c>
      <c r="E8">
        <v>0.63</v>
      </c>
      <c r="F8">
        <f>D8-E8</f>
        <v>1.7200000000000002</v>
      </c>
      <c r="G8" s="20">
        <f>F8/E8</f>
        <v>2.7301587301587302</v>
      </c>
      <c r="H8" s="18">
        <f>((D8*0.4)-E8)/E8</f>
        <v>0.49206349206349215</v>
      </c>
      <c r="I8" s="6">
        <f>H8/0.8</f>
        <v>0.61507936507936511</v>
      </c>
      <c r="J8" s="4">
        <f>H8/0.375</f>
        <v>1.3121693121693123</v>
      </c>
      <c r="K8" s="4">
        <f>H8/0.9</f>
        <v>0.54673721340388015</v>
      </c>
    </row>
    <row r="9" spans="2:15" x14ac:dyDescent="0.25">
      <c r="C9" t="s">
        <v>1</v>
      </c>
      <c r="D9">
        <v>2.63</v>
      </c>
      <c r="E9">
        <v>0.54</v>
      </c>
      <c r="F9">
        <f t="shared" ref="F9:F19" si="0">D9-E9</f>
        <v>2.09</v>
      </c>
      <c r="G9" s="20">
        <f t="shared" ref="G9:G19" si="1">F9/E9</f>
        <v>3.8703703703703698</v>
      </c>
      <c r="H9" s="18">
        <f t="shared" ref="H9:H19" si="2">((D9*0.4)-E9)/E9</f>
        <v>0.94814814814814807</v>
      </c>
      <c r="I9" s="6">
        <f t="shared" ref="I9:I19" si="3">H9/0.8</f>
        <v>1.1851851851851851</v>
      </c>
      <c r="J9" s="4">
        <f t="shared" ref="J9:J19" si="4">H9/0.375</f>
        <v>2.528395061728395</v>
      </c>
      <c r="K9" s="4">
        <f t="shared" ref="K9:K19" si="5">H9/0.9</f>
        <v>1.0534979423868311</v>
      </c>
      <c r="O9" s="12" t="s">
        <v>49</v>
      </c>
    </row>
    <row r="10" spans="2:15" x14ac:dyDescent="0.25">
      <c r="C10" t="s">
        <v>2</v>
      </c>
      <c r="D10">
        <v>4.41</v>
      </c>
      <c r="E10">
        <v>1.19</v>
      </c>
      <c r="F10">
        <f t="shared" si="0"/>
        <v>3.22</v>
      </c>
      <c r="G10" s="20">
        <f t="shared" si="1"/>
        <v>2.7058823529411766</v>
      </c>
      <c r="H10" s="18">
        <f t="shared" si="2"/>
        <v>0.48235294117647087</v>
      </c>
      <c r="I10" s="6">
        <f t="shared" si="3"/>
        <v>0.60294117647058854</v>
      </c>
      <c r="J10" s="4">
        <f t="shared" si="4"/>
        <v>1.2862745098039223</v>
      </c>
      <c r="K10" s="4">
        <f t="shared" si="5"/>
        <v>0.53594771241830097</v>
      </c>
      <c r="O10" t="s">
        <v>93</v>
      </c>
    </row>
    <row r="11" spans="2:15" x14ac:dyDescent="0.25">
      <c r="C11" t="s">
        <v>3</v>
      </c>
      <c r="D11">
        <v>5.53</v>
      </c>
      <c r="E11">
        <v>1.02</v>
      </c>
      <c r="F11" s="13">
        <f t="shared" si="0"/>
        <v>4.51</v>
      </c>
      <c r="G11" s="21">
        <f t="shared" si="1"/>
        <v>4.4215686274509798</v>
      </c>
      <c r="H11" s="22">
        <f t="shared" si="2"/>
        <v>1.1686274509803922</v>
      </c>
      <c r="I11" s="17">
        <f t="shared" si="3"/>
        <v>1.4607843137254901</v>
      </c>
      <c r="J11" s="16">
        <f t="shared" si="4"/>
        <v>3.1163398692810458</v>
      </c>
      <c r="K11" s="16">
        <f t="shared" si="5"/>
        <v>1.2984749455337692</v>
      </c>
      <c r="L11" s="15" t="s">
        <v>59</v>
      </c>
      <c r="O11" t="s">
        <v>94</v>
      </c>
    </row>
    <row r="12" spans="2:15" x14ac:dyDescent="0.25">
      <c r="C12" t="s">
        <v>4</v>
      </c>
      <c r="D12">
        <v>6.93</v>
      </c>
      <c r="E12">
        <v>2.98</v>
      </c>
      <c r="F12">
        <f t="shared" si="0"/>
        <v>3.9499999999999997</v>
      </c>
      <c r="G12" s="20">
        <f t="shared" si="1"/>
        <v>1.3255033557046978</v>
      </c>
      <c r="H12" s="18">
        <f t="shared" si="2"/>
        <v>-6.9798657718120716E-2</v>
      </c>
      <c r="I12" s="6">
        <f t="shared" si="3"/>
        <v>-8.7248322147650895E-2</v>
      </c>
      <c r="J12" s="4">
        <f t="shared" si="4"/>
        <v>-0.18612975391498857</v>
      </c>
      <c r="K12" s="4">
        <f t="shared" si="5"/>
        <v>-7.7554064131245243E-2</v>
      </c>
      <c r="O12" t="s">
        <v>70</v>
      </c>
    </row>
    <row r="13" spans="2:15" x14ac:dyDescent="0.25">
      <c r="C13" t="s">
        <v>5</v>
      </c>
      <c r="D13">
        <v>7.73</v>
      </c>
      <c r="E13">
        <v>2.31</v>
      </c>
      <c r="F13">
        <f t="shared" si="0"/>
        <v>5.42</v>
      </c>
      <c r="G13" s="20">
        <f t="shared" si="1"/>
        <v>2.3463203463203461</v>
      </c>
      <c r="H13" s="18">
        <f t="shared" si="2"/>
        <v>0.33852813852813873</v>
      </c>
      <c r="I13" s="6">
        <f t="shared" si="3"/>
        <v>0.4231601731601734</v>
      </c>
      <c r="J13" s="4">
        <f t="shared" si="4"/>
        <v>0.90274170274170329</v>
      </c>
      <c r="K13" s="4">
        <f t="shared" si="5"/>
        <v>0.37614237614237633</v>
      </c>
      <c r="O13" t="s">
        <v>71</v>
      </c>
    </row>
    <row r="14" spans="2:15" x14ac:dyDescent="0.25">
      <c r="C14" t="s">
        <v>6</v>
      </c>
      <c r="D14">
        <v>7.63</v>
      </c>
      <c r="E14">
        <v>2.1</v>
      </c>
      <c r="F14" s="13">
        <f t="shared" si="0"/>
        <v>5.5299999999999994</v>
      </c>
      <c r="G14" s="20">
        <f t="shared" si="1"/>
        <v>2.6333333333333329</v>
      </c>
      <c r="H14" s="18">
        <f t="shared" si="2"/>
        <v>0.45333333333333331</v>
      </c>
      <c r="I14" s="6">
        <f t="shared" si="3"/>
        <v>0.56666666666666665</v>
      </c>
      <c r="J14" s="4">
        <f t="shared" si="4"/>
        <v>1.2088888888888889</v>
      </c>
      <c r="K14" s="4">
        <f t="shared" si="5"/>
        <v>0.50370370370370365</v>
      </c>
      <c r="O14" t="s">
        <v>72</v>
      </c>
    </row>
    <row r="15" spans="2:15" x14ac:dyDescent="0.25">
      <c r="C15" t="s">
        <v>7</v>
      </c>
      <c r="D15">
        <v>7.2</v>
      </c>
      <c r="E15">
        <v>1.77</v>
      </c>
      <c r="F15">
        <f t="shared" si="0"/>
        <v>5.43</v>
      </c>
      <c r="G15" s="21">
        <f t="shared" si="1"/>
        <v>3.0677966101694913</v>
      </c>
      <c r="H15" s="22">
        <f t="shared" si="2"/>
        <v>0.62711864406779683</v>
      </c>
      <c r="I15" s="17">
        <f t="shared" si="3"/>
        <v>0.78389830508474601</v>
      </c>
      <c r="J15" s="16">
        <f t="shared" si="4"/>
        <v>1.6723163841807915</v>
      </c>
      <c r="K15" s="16">
        <f t="shared" si="5"/>
        <v>0.69679849340866318</v>
      </c>
      <c r="L15" s="15" t="s">
        <v>58</v>
      </c>
    </row>
    <row r="16" spans="2:15" x14ac:dyDescent="0.25">
      <c r="C16" t="s">
        <v>8</v>
      </c>
      <c r="D16">
        <v>5.54</v>
      </c>
      <c r="E16">
        <v>2.4700000000000002</v>
      </c>
      <c r="F16">
        <f t="shared" si="0"/>
        <v>3.07</v>
      </c>
      <c r="G16" s="20">
        <f t="shared" si="1"/>
        <v>1.2429149797570849</v>
      </c>
      <c r="H16" s="18">
        <f t="shared" si="2"/>
        <v>-0.10283400809716599</v>
      </c>
      <c r="I16" s="6">
        <f t="shared" si="3"/>
        <v>-0.12854251012145748</v>
      </c>
      <c r="J16" s="4">
        <f t="shared" si="4"/>
        <v>-0.27422402159244263</v>
      </c>
      <c r="K16" s="4">
        <f t="shared" si="5"/>
        <v>-0.1142600089968511</v>
      </c>
    </row>
    <row r="17" spans="3:16" x14ac:dyDescent="0.25">
      <c r="C17" t="s">
        <v>9</v>
      </c>
      <c r="D17">
        <v>4.1900000000000004</v>
      </c>
      <c r="E17">
        <v>1.8</v>
      </c>
      <c r="F17">
        <f t="shared" si="0"/>
        <v>2.3900000000000006</v>
      </c>
      <c r="G17" s="20">
        <f t="shared" si="1"/>
        <v>1.3277777777777782</v>
      </c>
      <c r="H17" s="18">
        <f t="shared" si="2"/>
        <v>-6.8888888888888819E-2</v>
      </c>
      <c r="I17" s="6">
        <f t="shared" si="3"/>
        <v>-8.6111111111111013E-2</v>
      </c>
      <c r="J17" s="4">
        <f t="shared" si="4"/>
        <v>-0.18370370370370351</v>
      </c>
      <c r="K17" s="4">
        <f t="shared" si="5"/>
        <v>-7.6543209876543131E-2</v>
      </c>
    </row>
    <row r="18" spans="3:16" x14ac:dyDescent="0.25">
      <c r="C18" t="s">
        <v>10</v>
      </c>
      <c r="D18">
        <v>2.61</v>
      </c>
      <c r="E18">
        <v>1.01</v>
      </c>
      <c r="F18">
        <f t="shared" si="0"/>
        <v>1.5999999999999999</v>
      </c>
      <c r="G18" s="20">
        <f t="shared" si="1"/>
        <v>1.584158415841584</v>
      </c>
      <c r="H18" s="18">
        <f t="shared" si="2"/>
        <v>3.3663366336633693E-2</v>
      </c>
      <c r="I18" s="6">
        <f t="shared" si="3"/>
        <v>4.2079207920792117E-2</v>
      </c>
      <c r="J18" s="4">
        <f t="shared" si="4"/>
        <v>8.9768976897689853E-2</v>
      </c>
      <c r="K18" s="4">
        <f t="shared" si="5"/>
        <v>3.7403740374037438E-2</v>
      </c>
    </row>
    <row r="19" spans="3:16" x14ac:dyDescent="0.25">
      <c r="C19" t="s">
        <v>11</v>
      </c>
      <c r="D19">
        <v>2.33</v>
      </c>
      <c r="E19">
        <v>0.67</v>
      </c>
      <c r="F19">
        <f t="shared" si="0"/>
        <v>1.6600000000000001</v>
      </c>
      <c r="G19" s="20">
        <f t="shared" si="1"/>
        <v>2.4776119402985075</v>
      </c>
      <c r="H19" s="18">
        <f t="shared" si="2"/>
        <v>0.39104477611940297</v>
      </c>
      <c r="I19" s="6">
        <f t="shared" si="3"/>
        <v>0.4888059701492537</v>
      </c>
      <c r="J19" s="4">
        <f t="shared" si="4"/>
        <v>1.0427860696517413</v>
      </c>
      <c r="K19" s="4">
        <f t="shared" si="5"/>
        <v>0.4344941956882255</v>
      </c>
    </row>
    <row r="20" spans="3:16" x14ac:dyDescent="0.25">
      <c r="C20" t="s">
        <v>63</v>
      </c>
      <c r="E20">
        <f>SUM(E8:E19)</f>
        <v>18.490000000000002</v>
      </c>
    </row>
    <row r="22" spans="3:16" x14ac:dyDescent="0.25">
      <c r="C22" s="30" t="s">
        <v>92</v>
      </c>
    </row>
    <row r="23" spans="3:16" x14ac:dyDescent="0.25">
      <c r="C23" s="30"/>
    </row>
    <row r="24" spans="3:16" x14ac:dyDescent="0.25">
      <c r="C24" s="10" t="s">
        <v>54</v>
      </c>
      <c r="F24" s="9">
        <v>200</v>
      </c>
      <c r="G24" s="10" t="s">
        <v>43</v>
      </c>
    </row>
    <row r="25" spans="3:16" x14ac:dyDescent="0.25">
      <c r="C25" t="s">
        <v>40</v>
      </c>
      <c r="J25" t="s">
        <v>55</v>
      </c>
    </row>
    <row r="26" spans="3:16" x14ac:dyDescent="0.25">
      <c r="C26" t="s">
        <v>23</v>
      </c>
      <c r="J26" t="s">
        <v>23</v>
      </c>
    </row>
    <row r="27" spans="3:16" x14ac:dyDescent="0.25">
      <c r="C27" s="3">
        <f>D14/12*100*7.48</f>
        <v>475.60333333333335</v>
      </c>
      <c r="D27" t="s">
        <v>17</v>
      </c>
      <c r="E27" t="s">
        <v>18</v>
      </c>
      <c r="J27" s="3">
        <f>(D14*0.4)/12*100*7.48</f>
        <v>190.24133333333339</v>
      </c>
      <c r="K27" t="s">
        <v>17</v>
      </c>
      <c r="L27" t="s">
        <v>18</v>
      </c>
    </row>
    <row r="28" spans="3:16" x14ac:dyDescent="0.25">
      <c r="C28">
        <v>150</v>
      </c>
      <c r="D28" t="s">
        <v>34</v>
      </c>
      <c r="E28" t="s">
        <v>19</v>
      </c>
      <c r="J28">
        <v>150</v>
      </c>
      <c r="K28" t="s">
        <v>34</v>
      </c>
      <c r="L28" t="s">
        <v>19</v>
      </c>
    </row>
    <row r="29" spans="3:16" x14ac:dyDescent="0.25">
      <c r="C29">
        <v>60</v>
      </c>
      <c r="D29" t="s">
        <v>35</v>
      </c>
      <c r="E29" t="s">
        <v>36</v>
      </c>
      <c r="J29">
        <v>60</v>
      </c>
      <c r="K29" t="s">
        <v>35</v>
      </c>
      <c r="L29" t="s">
        <v>36</v>
      </c>
    </row>
    <row r="30" spans="3:16" x14ac:dyDescent="0.25">
      <c r="C30" s="9"/>
      <c r="D30" t="s">
        <v>34</v>
      </c>
      <c r="E30" s="14" t="s">
        <v>53</v>
      </c>
      <c r="J30" s="9"/>
      <c r="K30" t="s">
        <v>34</v>
      </c>
      <c r="L30" s="14" t="s">
        <v>53</v>
      </c>
      <c r="P30" t="s">
        <v>117</v>
      </c>
    </row>
    <row r="31" spans="3:16" x14ac:dyDescent="0.25">
      <c r="C31" s="3">
        <f>C27-C28-C29-C30</f>
        <v>265.60333333333335</v>
      </c>
      <c r="D31" t="s">
        <v>42</v>
      </c>
      <c r="J31" s="3">
        <f>J27-J28-J29-J30</f>
        <v>-19.758666666666613</v>
      </c>
      <c r="K31" t="s">
        <v>41</v>
      </c>
    </row>
    <row r="32" spans="3:16" x14ac:dyDescent="0.25">
      <c r="C32" s="3">
        <f>C27</f>
        <v>475.60333333333335</v>
      </c>
      <c r="D32" t="s">
        <v>37</v>
      </c>
      <c r="E32" t="s">
        <v>38</v>
      </c>
      <c r="J32" s="3">
        <f>J27</f>
        <v>190.24133333333339</v>
      </c>
      <c r="K32" t="s">
        <v>37</v>
      </c>
      <c r="L32" t="s">
        <v>38</v>
      </c>
    </row>
    <row r="33" spans="3:13" x14ac:dyDescent="0.25">
      <c r="C33" s="3"/>
    </row>
    <row r="34" spans="3:13" x14ac:dyDescent="0.25">
      <c r="D34" t="s">
        <v>45</v>
      </c>
      <c r="F34" t="s">
        <v>47</v>
      </c>
      <c r="K34" t="s">
        <v>45</v>
      </c>
      <c r="M34" t="s">
        <v>47</v>
      </c>
    </row>
    <row r="35" spans="3:13" x14ac:dyDescent="0.25">
      <c r="C35">
        <v>1</v>
      </c>
      <c r="D35" t="s">
        <v>48</v>
      </c>
      <c r="E35" s="11">
        <f>C$31+((F$24-100)*C$32/100)</f>
        <v>741.20666666666671</v>
      </c>
      <c r="F35" t="s">
        <v>46</v>
      </c>
      <c r="J35">
        <v>1</v>
      </c>
      <c r="K35" t="s">
        <v>48</v>
      </c>
      <c r="L35" s="11">
        <f>J$31+((F$24-100)*J$32/100)</f>
        <v>170.48266666666677</v>
      </c>
      <c r="M35" t="s">
        <v>46</v>
      </c>
    </row>
    <row r="36" spans="3:13" x14ac:dyDescent="0.25">
      <c r="C36">
        <v>2</v>
      </c>
      <c r="D36" t="s">
        <v>44</v>
      </c>
      <c r="E36" s="11">
        <f>E35*C$36</f>
        <v>1482.4133333333334</v>
      </c>
      <c r="F36" t="s">
        <v>46</v>
      </c>
      <c r="J36">
        <v>2</v>
      </c>
      <c r="K36" t="s">
        <v>44</v>
      </c>
      <c r="L36" s="11">
        <f t="shared" ref="L36:L40" si="6">L35*J$36</f>
        <v>340.96533333333355</v>
      </c>
      <c r="M36" t="s">
        <v>46</v>
      </c>
    </row>
    <row r="37" spans="3:13" x14ac:dyDescent="0.25">
      <c r="C37">
        <v>3</v>
      </c>
      <c r="D37" t="s">
        <v>44</v>
      </c>
      <c r="E37" s="11">
        <f>E36*C$36</f>
        <v>2964.8266666666668</v>
      </c>
      <c r="F37" t="s">
        <v>46</v>
      </c>
      <c r="J37">
        <v>3</v>
      </c>
      <c r="K37" t="s">
        <v>44</v>
      </c>
      <c r="L37" s="11">
        <f t="shared" si="6"/>
        <v>681.93066666666709</v>
      </c>
      <c r="M37" t="s">
        <v>46</v>
      </c>
    </row>
    <row r="38" spans="3:13" x14ac:dyDescent="0.25">
      <c r="C38">
        <v>4</v>
      </c>
      <c r="D38" t="s">
        <v>44</v>
      </c>
      <c r="E38" s="11">
        <f>E37*C$36</f>
        <v>5929.6533333333336</v>
      </c>
      <c r="F38" t="s">
        <v>46</v>
      </c>
      <c r="J38">
        <v>4</v>
      </c>
      <c r="K38" t="s">
        <v>44</v>
      </c>
      <c r="L38" s="11">
        <f t="shared" si="6"/>
        <v>1363.8613333333342</v>
      </c>
      <c r="M38" t="s">
        <v>46</v>
      </c>
    </row>
    <row r="39" spans="3:13" x14ac:dyDescent="0.25">
      <c r="C39">
        <v>5</v>
      </c>
      <c r="D39" t="s">
        <v>44</v>
      </c>
      <c r="E39" s="11">
        <f>E38*C$36</f>
        <v>11859.306666666667</v>
      </c>
      <c r="F39" t="s">
        <v>46</v>
      </c>
      <c r="J39">
        <v>5</v>
      </c>
      <c r="K39" t="s">
        <v>44</v>
      </c>
      <c r="L39" s="11">
        <f t="shared" si="6"/>
        <v>2727.7226666666684</v>
      </c>
      <c r="M39" t="s">
        <v>46</v>
      </c>
    </row>
    <row r="40" spans="3:13" x14ac:dyDescent="0.25">
      <c r="C40">
        <v>6</v>
      </c>
      <c r="D40" t="s">
        <v>44</v>
      </c>
      <c r="E40" s="11">
        <f>E39*C$36</f>
        <v>23718.613333333335</v>
      </c>
      <c r="F40" t="s">
        <v>46</v>
      </c>
      <c r="J40">
        <v>6</v>
      </c>
      <c r="K40" t="s">
        <v>44</v>
      </c>
      <c r="L40" s="11">
        <f t="shared" si="6"/>
        <v>5455.4453333333367</v>
      </c>
      <c r="M40" t="s">
        <v>46</v>
      </c>
    </row>
  </sheetData>
  <hyperlinks>
    <hyperlink ref="E4" r:id="rId1" display="https://www.weather.gov/wrh/Climate?wfo=lub" xr:uid="{C9C24B14-4E7C-4FD8-827B-8404253BE77F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9898-BE73-4E08-8F45-445C50A2D9FE}">
  <dimension ref="B2:P40"/>
  <sheetViews>
    <sheetView topLeftCell="A6" workbookViewId="0">
      <selection activeCell="P30" sqref="P30"/>
    </sheetView>
  </sheetViews>
  <sheetFormatPr defaultRowHeight="15" x14ac:dyDescent="0.25"/>
  <cols>
    <col min="7" max="7" width="9.140625" customWidth="1"/>
    <col min="9" max="9" width="11.7109375" customWidth="1"/>
    <col min="10" max="10" width="11" customWidth="1"/>
  </cols>
  <sheetData>
    <row r="2" spans="2:15" x14ac:dyDescent="0.25">
      <c r="B2" s="10" t="s">
        <v>112</v>
      </c>
      <c r="C2" s="30" t="s">
        <v>100</v>
      </c>
    </row>
    <row r="4" spans="2:15" x14ac:dyDescent="0.25">
      <c r="E4" s="1" t="s">
        <v>16</v>
      </c>
    </row>
    <row r="5" spans="2:15" x14ac:dyDescent="0.25">
      <c r="D5" t="s">
        <v>13</v>
      </c>
      <c r="E5" t="s">
        <v>13</v>
      </c>
      <c r="F5" t="s">
        <v>13</v>
      </c>
      <c r="G5" t="s">
        <v>29</v>
      </c>
      <c r="I5" t="s">
        <v>28</v>
      </c>
      <c r="K5" t="s">
        <v>28</v>
      </c>
    </row>
    <row r="6" spans="2:15" ht="45" x14ac:dyDescent="0.25">
      <c r="B6" t="s">
        <v>25</v>
      </c>
      <c r="D6" t="s">
        <v>12</v>
      </c>
      <c r="E6" t="s">
        <v>14</v>
      </c>
      <c r="F6" t="s">
        <v>15</v>
      </c>
      <c r="G6" s="2" t="s">
        <v>24</v>
      </c>
      <c r="H6" s="2" t="s">
        <v>24</v>
      </c>
      <c r="I6" s="2" t="s">
        <v>27</v>
      </c>
      <c r="J6" s="2" t="s">
        <v>27</v>
      </c>
      <c r="K6" s="2" t="s">
        <v>26</v>
      </c>
      <c r="L6" s="5" t="s">
        <v>33</v>
      </c>
    </row>
    <row r="7" spans="2:15" x14ac:dyDescent="0.25">
      <c r="C7" t="s">
        <v>22</v>
      </c>
      <c r="G7" t="s">
        <v>21</v>
      </c>
      <c r="H7" t="s">
        <v>20</v>
      </c>
      <c r="I7" t="s">
        <v>30</v>
      </c>
      <c r="J7" t="s">
        <v>31</v>
      </c>
      <c r="K7" t="s">
        <v>32</v>
      </c>
    </row>
    <row r="8" spans="2:15" x14ac:dyDescent="0.25">
      <c r="C8" t="s">
        <v>0</v>
      </c>
      <c r="D8">
        <v>1.84</v>
      </c>
      <c r="E8">
        <v>0.74</v>
      </c>
      <c r="F8">
        <f>D8-E8</f>
        <v>1.1000000000000001</v>
      </c>
      <c r="G8" s="20">
        <f>F8/E8</f>
        <v>1.4864864864864866</v>
      </c>
      <c r="H8" s="18">
        <f>((D8*0.4)-E8)/E8</f>
        <v>-5.40540540540526E-3</v>
      </c>
      <c r="I8" s="6">
        <f>H8/0.8</f>
        <v>-6.756756756756575E-3</v>
      </c>
      <c r="J8" s="4">
        <f>H8/0.375</f>
        <v>-1.4414414414414026E-2</v>
      </c>
      <c r="K8" s="4">
        <f>H8/0.9</f>
        <v>-6.0060060060058446E-3</v>
      </c>
    </row>
    <row r="9" spans="2:15" x14ac:dyDescent="0.25">
      <c r="C9" t="s">
        <v>1</v>
      </c>
      <c r="D9">
        <v>2.27</v>
      </c>
      <c r="E9">
        <v>0.59</v>
      </c>
      <c r="F9">
        <f t="shared" ref="F9:F19" si="0">D9-E9</f>
        <v>1.6800000000000002</v>
      </c>
      <c r="G9" s="20">
        <f t="shared" ref="G9:G19" si="1">F9/E9</f>
        <v>2.8474576271186445</v>
      </c>
      <c r="H9" s="18">
        <f t="shared" ref="H9:H19" si="2">((D9*0.4)-E9)/E9</f>
        <v>0.53898305084745779</v>
      </c>
      <c r="I9" s="6">
        <f t="shared" ref="I9:I19" si="3">H9/0.8</f>
        <v>0.67372881355932224</v>
      </c>
      <c r="J9" s="4">
        <f t="shared" ref="J9:J19" si="4">H9/0.375</f>
        <v>1.4372881355932208</v>
      </c>
      <c r="K9" s="4">
        <f t="shared" ref="K9:K19" si="5">H9/0.9</f>
        <v>0.59887005649717528</v>
      </c>
      <c r="O9" s="12" t="s">
        <v>49</v>
      </c>
    </row>
    <row r="10" spans="2:15" x14ac:dyDescent="0.25">
      <c r="C10" t="s">
        <v>2</v>
      </c>
      <c r="D10">
        <v>3.73</v>
      </c>
      <c r="E10">
        <v>1.5</v>
      </c>
      <c r="F10">
        <f t="shared" si="0"/>
        <v>2.23</v>
      </c>
      <c r="G10" s="20">
        <f t="shared" si="1"/>
        <v>1.4866666666666666</v>
      </c>
      <c r="H10" s="18">
        <f t="shared" si="2"/>
        <v>-5.3333333333333384E-3</v>
      </c>
      <c r="I10" s="6">
        <f t="shared" si="3"/>
        <v>-6.6666666666666723E-3</v>
      </c>
      <c r="J10" s="4">
        <f t="shared" si="4"/>
        <v>-1.4222222222222235E-2</v>
      </c>
      <c r="K10" s="4">
        <f t="shared" si="5"/>
        <v>-5.9259259259259317E-3</v>
      </c>
      <c r="O10" t="s">
        <v>93</v>
      </c>
    </row>
    <row r="11" spans="2:15" x14ac:dyDescent="0.25">
      <c r="C11" t="s">
        <v>3</v>
      </c>
      <c r="D11">
        <v>5.0599999999999996</v>
      </c>
      <c r="E11">
        <v>1.78</v>
      </c>
      <c r="F11">
        <f t="shared" si="0"/>
        <v>3.2799999999999994</v>
      </c>
      <c r="G11" s="23">
        <f t="shared" si="1"/>
        <v>1.8426966292134828</v>
      </c>
      <c r="H11" s="19">
        <f t="shared" si="2"/>
        <v>0.13707865168539327</v>
      </c>
      <c r="I11" s="8">
        <f t="shared" si="3"/>
        <v>0.17134831460674158</v>
      </c>
      <c r="J11" s="7">
        <f t="shared" si="4"/>
        <v>0.36554307116104873</v>
      </c>
      <c r="K11" s="7">
        <f t="shared" si="5"/>
        <v>0.1523096129837703</v>
      </c>
      <c r="O11" t="s">
        <v>94</v>
      </c>
    </row>
    <row r="12" spans="2:15" x14ac:dyDescent="0.25">
      <c r="C12" t="s">
        <v>4</v>
      </c>
      <c r="D12">
        <v>5.89</v>
      </c>
      <c r="E12">
        <v>2.9</v>
      </c>
      <c r="F12">
        <f t="shared" si="0"/>
        <v>2.9899999999999998</v>
      </c>
      <c r="G12" s="20">
        <f t="shared" si="1"/>
        <v>1.0310344827586206</v>
      </c>
      <c r="H12" s="24">
        <f t="shared" si="2"/>
        <v>-0.18758620689655175</v>
      </c>
      <c r="I12" s="25">
        <f t="shared" si="3"/>
        <v>-0.23448275862068968</v>
      </c>
      <c r="J12" s="26">
        <f t="shared" si="4"/>
        <v>-0.50022988505747135</v>
      </c>
      <c r="K12" s="26">
        <f t="shared" si="5"/>
        <v>-0.20842911877394638</v>
      </c>
      <c r="L12" t="s">
        <v>73</v>
      </c>
      <c r="O12" t="s">
        <v>65</v>
      </c>
    </row>
    <row r="13" spans="2:15" x14ac:dyDescent="0.25">
      <c r="C13" t="s">
        <v>5</v>
      </c>
      <c r="D13">
        <v>7.51</v>
      </c>
      <c r="E13">
        <v>3.55</v>
      </c>
      <c r="F13">
        <f t="shared" si="0"/>
        <v>3.96</v>
      </c>
      <c r="G13" s="20">
        <f t="shared" si="1"/>
        <v>1.1154929577464789</v>
      </c>
      <c r="H13" s="24">
        <f t="shared" si="2"/>
        <v>-0.1538028169014084</v>
      </c>
      <c r="I13" s="25">
        <f t="shared" si="3"/>
        <v>-0.1922535211267605</v>
      </c>
      <c r="J13" s="26">
        <f t="shared" si="4"/>
        <v>-0.41014084507042242</v>
      </c>
      <c r="K13" s="26">
        <f t="shared" si="5"/>
        <v>-0.17089201877934265</v>
      </c>
      <c r="O13" t="s">
        <v>66</v>
      </c>
    </row>
    <row r="14" spans="2:15" x14ac:dyDescent="0.25">
      <c r="C14" t="s">
        <v>6</v>
      </c>
      <c r="D14">
        <v>8.08</v>
      </c>
      <c r="E14">
        <v>2.33</v>
      </c>
      <c r="F14">
        <f t="shared" si="0"/>
        <v>5.75</v>
      </c>
      <c r="G14" s="21">
        <f t="shared" si="1"/>
        <v>2.4678111587982832</v>
      </c>
      <c r="H14" s="22">
        <f t="shared" si="2"/>
        <v>0.38712446351931334</v>
      </c>
      <c r="I14" s="17">
        <f t="shared" si="3"/>
        <v>0.48390557939914164</v>
      </c>
      <c r="J14" s="16">
        <f t="shared" si="4"/>
        <v>1.032331902718169</v>
      </c>
      <c r="K14" s="16">
        <f t="shared" si="5"/>
        <v>0.43013829279923704</v>
      </c>
      <c r="L14" s="15" t="s">
        <v>57</v>
      </c>
      <c r="O14" t="s">
        <v>67</v>
      </c>
    </row>
    <row r="15" spans="2:15" x14ac:dyDescent="0.25">
      <c r="C15" t="s">
        <v>7</v>
      </c>
      <c r="D15">
        <v>7.29</v>
      </c>
      <c r="E15">
        <v>3.23</v>
      </c>
      <c r="F15">
        <f t="shared" si="0"/>
        <v>4.0600000000000005</v>
      </c>
      <c r="G15" s="20">
        <f t="shared" si="1"/>
        <v>1.2569659442724459</v>
      </c>
      <c r="H15" s="24">
        <f t="shared" si="2"/>
        <v>-9.7213622291021554E-2</v>
      </c>
      <c r="I15" s="25">
        <f t="shared" si="3"/>
        <v>-0.12151702786377694</v>
      </c>
      <c r="J15" s="26">
        <f t="shared" si="4"/>
        <v>-0.25923632610939079</v>
      </c>
      <c r="K15" s="26">
        <f t="shared" si="5"/>
        <v>-0.10801513587891283</v>
      </c>
    </row>
    <row r="16" spans="2:15" x14ac:dyDescent="0.25">
      <c r="C16" t="s">
        <v>8</v>
      </c>
      <c r="D16">
        <v>5.61</v>
      </c>
      <c r="E16">
        <v>1.86</v>
      </c>
      <c r="F16">
        <f t="shared" si="0"/>
        <v>3.75</v>
      </c>
      <c r="G16" s="20">
        <f t="shared" si="1"/>
        <v>2.0161290322580645</v>
      </c>
      <c r="H16" s="18">
        <f t="shared" si="2"/>
        <v>0.20645161290322586</v>
      </c>
      <c r="I16" s="6">
        <f t="shared" si="3"/>
        <v>0.25806451612903231</v>
      </c>
      <c r="J16" s="4">
        <f t="shared" si="4"/>
        <v>0.55053763440860226</v>
      </c>
      <c r="K16" s="4">
        <f t="shared" si="5"/>
        <v>0.22939068100358428</v>
      </c>
      <c r="O16" t="s">
        <v>77</v>
      </c>
    </row>
    <row r="17" spans="3:16" x14ac:dyDescent="0.25">
      <c r="C17" t="s">
        <v>9</v>
      </c>
      <c r="D17">
        <v>4.05</v>
      </c>
      <c r="E17">
        <v>2.4900000000000002</v>
      </c>
      <c r="F17">
        <f t="shared" si="0"/>
        <v>1.5599999999999996</v>
      </c>
      <c r="G17" s="20">
        <f t="shared" si="1"/>
        <v>0.62650602409638534</v>
      </c>
      <c r="H17" s="24">
        <f t="shared" si="2"/>
        <v>-0.3493975903614458</v>
      </c>
      <c r="I17" s="25">
        <f t="shared" si="3"/>
        <v>-0.43674698795180722</v>
      </c>
      <c r="J17" s="26">
        <f t="shared" si="4"/>
        <v>-0.93172690763052213</v>
      </c>
      <c r="K17" s="26">
        <f t="shared" si="5"/>
        <v>-0.38821954484605087</v>
      </c>
    </row>
    <row r="18" spans="3:16" x14ac:dyDescent="0.25">
      <c r="C18" t="s">
        <v>10</v>
      </c>
      <c r="D18">
        <v>2.4</v>
      </c>
      <c r="E18">
        <v>1.1399999999999999</v>
      </c>
      <c r="F18">
        <f t="shared" si="0"/>
        <v>1.26</v>
      </c>
      <c r="G18" s="20">
        <f t="shared" si="1"/>
        <v>1.1052631578947369</v>
      </c>
      <c r="H18" s="24">
        <f t="shared" si="2"/>
        <v>-0.15789473684210523</v>
      </c>
      <c r="I18" s="25">
        <f t="shared" si="3"/>
        <v>-0.19736842105263153</v>
      </c>
      <c r="J18" s="26">
        <f t="shared" si="4"/>
        <v>-0.42105263157894729</v>
      </c>
      <c r="K18" s="26">
        <f t="shared" si="5"/>
        <v>-0.17543859649122803</v>
      </c>
      <c r="L18" t="s">
        <v>78</v>
      </c>
    </row>
    <row r="19" spans="3:16" x14ac:dyDescent="0.25">
      <c r="C19" t="s">
        <v>11</v>
      </c>
      <c r="D19">
        <v>1.78</v>
      </c>
      <c r="E19">
        <v>0.88</v>
      </c>
      <c r="F19">
        <f t="shared" si="0"/>
        <v>0.9</v>
      </c>
      <c r="G19" s="20">
        <f t="shared" si="1"/>
        <v>1.0227272727272727</v>
      </c>
      <c r="H19" s="24">
        <f t="shared" si="2"/>
        <v>-0.19090909090909083</v>
      </c>
      <c r="I19" s="25">
        <f t="shared" si="3"/>
        <v>-0.23863636363636354</v>
      </c>
      <c r="J19" s="26">
        <f t="shared" si="4"/>
        <v>-0.50909090909090893</v>
      </c>
      <c r="K19" s="26">
        <f t="shared" si="5"/>
        <v>-0.21212121212121204</v>
      </c>
      <c r="L19" t="s">
        <v>69</v>
      </c>
    </row>
    <row r="20" spans="3:16" x14ac:dyDescent="0.25">
      <c r="C20" t="s">
        <v>63</v>
      </c>
      <c r="E20">
        <f>SUM(E8:E19)</f>
        <v>22.99</v>
      </c>
    </row>
    <row r="22" spans="3:16" x14ac:dyDescent="0.25">
      <c r="C22" s="30" t="s">
        <v>92</v>
      </c>
    </row>
    <row r="23" spans="3:16" x14ac:dyDescent="0.25">
      <c r="C23" s="30"/>
    </row>
    <row r="24" spans="3:16" x14ac:dyDescent="0.25">
      <c r="C24" s="10" t="s">
        <v>54</v>
      </c>
      <c r="F24" s="9">
        <v>200</v>
      </c>
      <c r="G24" s="10" t="s">
        <v>43</v>
      </c>
    </row>
    <row r="25" spans="3:16" x14ac:dyDescent="0.25">
      <c r="C25" t="s">
        <v>40</v>
      </c>
      <c r="J25" t="s">
        <v>55</v>
      </c>
    </row>
    <row r="26" spans="3:16" x14ac:dyDescent="0.25">
      <c r="C26" t="s">
        <v>23</v>
      </c>
      <c r="J26" t="s">
        <v>23</v>
      </c>
    </row>
    <row r="27" spans="3:16" x14ac:dyDescent="0.25">
      <c r="C27" s="3">
        <f>D14/12*100*7.48</f>
        <v>503.65333333333331</v>
      </c>
      <c r="D27" t="s">
        <v>17</v>
      </c>
      <c r="E27" t="s">
        <v>18</v>
      </c>
      <c r="J27" s="3">
        <f>(D14*0.4)/12*100*7.48</f>
        <v>201.46133333333339</v>
      </c>
      <c r="K27" t="s">
        <v>17</v>
      </c>
      <c r="L27" t="s">
        <v>18</v>
      </c>
    </row>
    <row r="28" spans="3:16" x14ac:dyDescent="0.25">
      <c r="C28">
        <v>150</v>
      </c>
      <c r="D28" t="s">
        <v>34</v>
      </c>
      <c r="E28" t="s">
        <v>19</v>
      </c>
      <c r="J28">
        <v>150</v>
      </c>
      <c r="K28" t="s">
        <v>34</v>
      </c>
      <c r="L28" t="s">
        <v>19</v>
      </c>
    </row>
    <row r="29" spans="3:16" x14ac:dyDescent="0.25">
      <c r="C29">
        <v>60</v>
      </c>
      <c r="D29" t="s">
        <v>35</v>
      </c>
      <c r="E29" t="s">
        <v>36</v>
      </c>
      <c r="J29">
        <v>60</v>
      </c>
      <c r="K29" t="s">
        <v>35</v>
      </c>
      <c r="L29" t="s">
        <v>36</v>
      </c>
    </row>
    <row r="30" spans="3:16" x14ac:dyDescent="0.25">
      <c r="C30" s="9"/>
      <c r="D30" t="s">
        <v>34</v>
      </c>
      <c r="E30" s="14" t="s">
        <v>53</v>
      </c>
      <c r="J30" s="9"/>
      <c r="K30" t="s">
        <v>34</v>
      </c>
      <c r="L30" s="14" t="s">
        <v>53</v>
      </c>
      <c r="P30" t="s">
        <v>117</v>
      </c>
    </row>
    <row r="31" spans="3:16" x14ac:dyDescent="0.25">
      <c r="C31" s="3">
        <f>C27-C28-C29-C30</f>
        <v>293.65333333333331</v>
      </c>
      <c r="D31" t="s">
        <v>42</v>
      </c>
      <c r="J31" s="3">
        <f>J27-J28-J29-J30</f>
        <v>-8.5386666666666144</v>
      </c>
      <c r="K31" t="s">
        <v>41</v>
      </c>
    </row>
    <row r="32" spans="3:16" x14ac:dyDescent="0.25">
      <c r="C32" s="3">
        <f>C27</f>
        <v>503.65333333333331</v>
      </c>
      <c r="D32" t="s">
        <v>37</v>
      </c>
      <c r="E32" t="s">
        <v>38</v>
      </c>
      <c r="J32" s="3">
        <f>J27</f>
        <v>201.46133333333339</v>
      </c>
      <c r="K32" t="s">
        <v>37</v>
      </c>
      <c r="L32" t="s">
        <v>38</v>
      </c>
    </row>
    <row r="33" spans="3:13" x14ac:dyDescent="0.25">
      <c r="C33" s="3"/>
    </row>
    <row r="34" spans="3:13" x14ac:dyDescent="0.25">
      <c r="D34" t="s">
        <v>45</v>
      </c>
      <c r="F34" t="s">
        <v>47</v>
      </c>
      <c r="K34" t="s">
        <v>45</v>
      </c>
      <c r="M34" t="s">
        <v>47</v>
      </c>
    </row>
    <row r="35" spans="3:13" x14ac:dyDescent="0.25">
      <c r="C35">
        <v>1</v>
      </c>
      <c r="D35" t="s">
        <v>48</v>
      </c>
      <c r="E35" s="11">
        <f>C$31+((F$24-100)*C$32/100)</f>
        <v>797.30666666666662</v>
      </c>
      <c r="F35" t="s">
        <v>46</v>
      </c>
      <c r="J35">
        <v>1</v>
      </c>
      <c r="K35" t="s">
        <v>48</v>
      </c>
      <c r="L35" s="11">
        <f>J$31+((F$24-100)*J$32/100)</f>
        <v>192.92266666666677</v>
      </c>
      <c r="M35" t="s">
        <v>46</v>
      </c>
    </row>
    <row r="36" spans="3:13" x14ac:dyDescent="0.25">
      <c r="C36">
        <v>2</v>
      </c>
      <c r="D36" t="s">
        <v>44</v>
      </c>
      <c r="E36" s="11">
        <f>E35*C$36</f>
        <v>1594.6133333333332</v>
      </c>
      <c r="F36" t="s">
        <v>46</v>
      </c>
      <c r="J36">
        <v>2</v>
      </c>
      <c r="K36" t="s">
        <v>44</v>
      </c>
      <c r="L36" s="11">
        <f t="shared" ref="L36:L40" si="6">L35*J$36</f>
        <v>385.84533333333354</v>
      </c>
      <c r="M36" t="s">
        <v>46</v>
      </c>
    </row>
    <row r="37" spans="3:13" x14ac:dyDescent="0.25">
      <c r="C37">
        <v>3</v>
      </c>
      <c r="D37" t="s">
        <v>44</v>
      </c>
      <c r="E37" s="11">
        <f>E36*C$36</f>
        <v>3189.2266666666665</v>
      </c>
      <c r="F37" t="s">
        <v>46</v>
      </c>
      <c r="J37">
        <v>3</v>
      </c>
      <c r="K37" t="s">
        <v>44</v>
      </c>
      <c r="L37" s="11">
        <f t="shared" si="6"/>
        <v>771.69066666666708</v>
      </c>
      <c r="M37" t="s">
        <v>46</v>
      </c>
    </row>
    <row r="38" spans="3:13" x14ac:dyDescent="0.25">
      <c r="C38">
        <v>4</v>
      </c>
      <c r="D38" t="s">
        <v>44</v>
      </c>
      <c r="E38" s="11">
        <f>E37*C$36</f>
        <v>6378.4533333333329</v>
      </c>
      <c r="F38" t="s">
        <v>46</v>
      </c>
      <c r="J38">
        <v>4</v>
      </c>
      <c r="K38" t="s">
        <v>44</v>
      </c>
      <c r="L38" s="11">
        <f t="shared" si="6"/>
        <v>1543.3813333333342</v>
      </c>
      <c r="M38" t="s">
        <v>46</v>
      </c>
    </row>
    <row r="39" spans="3:13" x14ac:dyDescent="0.25">
      <c r="C39">
        <v>5</v>
      </c>
      <c r="D39" t="s">
        <v>44</v>
      </c>
      <c r="E39" s="11">
        <f>E38*C$36</f>
        <v>12756.906666666666</v>
      </c>
      <c r="F39" t="s">
        <v>46</v>
      </c>
      <c r="J39">
        <v>5</v>
      </c>
      <c r="K39" t="s">
        <v>44</v>
      </c>
      <c r="L39" s="11">
        <f t="shared" si="6"/>
        <v>3086.7626666666683</v>
      </c>
      <c r="M39" t="s">
        <v>46</v>
      </c>
    </row>
    <row r="40" spans="3:13" x14ac:dyDescent="0.25">
      <c r="C40">
        <v>6</v>
      </c>
      <c r="D40" t="s">
        <v>44</v>
      </c>
      <c r="E40" s="11">
        <f>E39*C$36</f>
        <v>25513.813333333332</v>
      </c>
      <c r="F40" t="s">
        <v>46</v>
      </c>
      <c r="J40">
        <v>6</v>
      </c>
      <c r="K40" t="s">
        <v>44</v>
      </c>
      <c r="L40" s="11">
        <f t="shared" si="6"/>
        <v>6173.5253333333367</v>
      </c>
      <c r="M40" t="s">
        <v>46</v>
      </c>
    </row>
  </sheetData>
  <hyperlinks>
    <hyperlink ref="E4" r:id="rId1" xr:uid="{BE842C11-4BEF-412B-AF10-AD8F4EF5085B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Amarillo</vt:lpstr>
      <vt:lpstr>Childress</vt:lpstr>
      <vt:lpstr>Dalhart</vt:lpstr>
      <vt:lpstr>Lubbock</vt:lpstr>
      <vt:lpstr>Pampa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Stouter</dc:creator>
  <cp:lastModifiedBy>Patti Stouter</cp:lastModifiedBy>
  <dcterms:created xsi:type="dcterms:W3CDTF">2025-04-15T12:08:02Z</dcterms:created>
  <dcterms:modified xsi:type="dcterms:W3CDTF">2025-04-15T17:00:50Z</dcterms:modified>
</cp:coreProperties>
</file>